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Work\Desktop\БЮДЖЕТ\БЮДЖЕТ 2023г\Бюджет 2023\"/>
    </mc:Choice>
  </mc:AlternateContent>
  <bookViews>
    <workbookView xWindow="0" yWindow="0" windowWidth="28800" windowHeight="12300" tabRatio="792"/>
  </bookViews>
  <sheets>
    <sheet name="Быстр" sheetId="3" r:id="rId1"/>
  </sheets>
  <definedNames>
    <definedName name="_xlnm._FilterDatabase" localSheetId="0" hidden="1">Быстр!$A$8:$CQ$73</definedName>
    <definedName name="Z_0DEB7C64_1C5A_4766_B3EF_02F3DC4A5E4E_.wvu.FilterData" localSheetId="0" hidden="1">Быстр!$A$8:$CQ$73</definedName>
    <definedName name="Z_47D43881_4EC1_4EA3_9E51_11983A6ADDDD_.wvu.FilterData" localSheetId="0" hidden="1">Быстр!$A$8:$CQ$73</definedName>
    <definedName name="Z_4E8CB649_DF49_4FD5_9171_1B267DD32FA1_.wvu.Cols" localSheetId="0" hidden="1">Быстр!$BD:$BM,Быстр!$BS:$CB</definedName>
    <definedName name="Z_4E8CB649_DF49_4FD5_9171_1B267DD32FA1_.wvu.FilterData" localSheetId="0" hidden="1">Быстр!$A$8:$CQ$73</definedName>
    <definedName name="Z_60380D7D_2444_4933_83A4_CAC7378C9C16_.wvu.FilterData" localSheetId="0" hidden="1">Быстр!$A$8:$GD$73</definedName>
    <definedName name="Z_67EDEB58_3A21_429A_A423_E3D30EEADB7A_.wvu.FilterData" localSheetId="0" hidden="1">Быстр!$A$8:$CQ$73</definedName>
    <definedName name="Z_7E6AC034_2780_4D40_9C75_4E3AA7D89CF4_.wvu.FilterData" localSheetId="0" hidden="1">Быстр!$A$8:$E$73</definedName>
    <definedName name="Z_A16EA03C_C68D_4F1C_996D_5B31F3AD316B_.wvu.FilterData" localSheetId="0" hidden="1">Быстр!$A$8:$E$73</definedName>
    <definedName name="Z_DA53472C_1BFE_4990_8C00_C1F68AF6C1EE_.wvu.FilterData" localSheetId="0" hidden="1">Быстр!$A$8:$CQ$73</definedName>
    <definedName name="Z_E2340F77_0275_4EF7_9963_E5AE5D2A583E_.wvu.FilterData" localSheetId="0" hidden="1">Быстр!$A$8:$E$73</definedName>
  </definedNames>
  <calcPr calcId="162913"/>
  <customWorkbookViews>
    <customWorkbookView name="voloshina_ga - Личное представление" guid="{47D43881-4EC1-4EA3-9E51-11983A6ADDDD}" mergeInterval="0" personalView="1" maximized="1" xWindow="-8" yWindow="-8" windowWidth="1936" windowHeight="1056" activeSheetId="1"/>
    <customWorkbookView name="Admin - Личное представление" guid="{0DEB7C64-1C5A-4766-B3EF-02F3DC4A5E4E}" mergeInterval="0" personalView="1" maximized="1" xWindow="-8" yWindow="-8" windowWidth="1936" windowHeight="1056" tabRatio="747" activeSheetId="7"/>
    <customWorkbookView name="grigorova_tm - Личное представление" guid="{4E8CB649-DF49-4FD5-9171-1B267DD32FA1}" mergeInterval="0" personalView="1" maximized="1" xWindow="-8" yWindow="-8" windowWidth="1936" windowHeight="1056" tabRatio="792"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N19" i="3" l="1"/>
  <c r="AN22" i="3"/>
  <c r="AN27" i="3"/>
  <c r="AN44" i="3"/>
  <c r="AN43" i="3"/>
  <c r="AL46" i="3"/>
  <c r="AS22" i="3"/>
  <c r="AK63" i="3"/>
  <c r="BC22" i="3" l="1"/>
  <c r="BC43" i="3"/>
  <c r="BR43" i="3"/>
  <c r="O19" i="3"/>
  <c r="N19" i="3"/>
  <c r="Y33" i="3" l="1"/>
  <c r="X33" i="3"/>
  <c r="O22" i="3"/>
  <c r="N22" i="3"/>
  <c r="O36" i="3"/>
  <c r="N36" i="3"/>
  <c r="O44" i="3"/>
  <c r="N44" i="3"/>
  <c r="O43" i="3"/>
  <c r="N43" i="3"/>
  <c r="O47" i="3"/>
  <c r="N47" i="3"/>
  <c r="BW1" i="3" l="1"/>
  <c r="BR1" i="3"/>
  <c r="BH1" i="3"/>
  <c r="BC1" i="3"/>
  <c r="AS1" i="3"/>
  <c r="AN1" i="3"/>
  <c r="Y1" i="3"/>
  <c r="X1" i="3"/>
  <c r="O1" i="3"/>
  <c r="N1" i="3"/>
  <c r="BW41" i="3" l="1"/>
  <c r="BV41" i="3"/>
  <c r="BU41" i="3"/>
  <c r="BT41" i="3"/>
  <c r="BR41" i="3"/>
  <c r="BQ41" i="3"/>
  <c r="BP41" i="3"/>
  <c r="BO41" i="3"/>
  <c r="BH41" i="3"/>
  <c r="BG41" i="3"/>
  <c r="BF41" i="3"/>
  <c r="BE41" i="3"/>
  <c r="BC41" i="3"/>
  <c r="BB41" i="3"/>
  <c r="BA41" i="3"/>
  <c r="AZ41" i="3"/>
  <c r="AS41" i="3"/>
  <c r="AR41" i="3"/>
  <c r="AQ41" i="3"/>
  <c r="AP41" i="3"/>
  <c r="AM41" i="3"/>
  <c r="AL41" i="3"/>
  <c r="AK41" i="3"/>
  <c r="W41" i="3"/>
  <c r="V41" i="3"/>
  <c r="U41" i="3"/>
  <c r="T41" i="3"/>
  <c r="S41" i="3"/>
  <c r="R41" i="3"/>
  <c r="O41" i="3"/>
  <c r="N41" i="3"/>
  <c r="M41" i="3"/>
  <c r="L41" i="3"/>
  <c r="K41" i="3"/>
  <c r="J41" i="3"/>
  <c r="I41" i="3"/>
  <c r="H41" i="3"/>
  <c r="CL42" i="3"/>
  <c r="CK42" i="3"/>
  <c r="CJ42" i="3"/>
  <c r="CI42" i="3"/>
  <c r="CG42" i="3"/>
  <c r="CF42" i="3"/>
  <c r="CE42" i="3"/>
  <c r="CD42" i="3"/>
  <c r="CB42" i="3"/>
  <c r="CA42" i="3"/>
  <c r="BZ42" i="3"/>
  <c r="BY42" i="3"/>
  <c r="BS42" i="3"/>
  <c r="BN42" i="3"/>
  <c r="BM42" i="3"/>
  <c r="BL42" i="3"/>
  <c r="BK42" i="3"/>
  <c r="BJ42" i="3"/>
  <c r="BD42" i="3"/>
  <c r="AY42" i="3"/>
  <c r="AX42" i="3"/>
  <c r="AW42" i="3"/>
  <c r="AV42" i="3"/>
  <c r="AU42" i="3"/>
  <c r="AO42" i="3"/>
  <c r="AJ42" i="3"/>
  <c r="AI42" i="3"/>
  <c r="AH42" i="3"/>
  <c r="AG42" i="3"/>
  <c r="AF42" i="3"/>
  <c r="AE42" i="3"/>
  <c r="AD42" i="3"/>
  <c r="AC42" i="3"/>
  <c r="AB42" i="3"/>
  <c r="Q42" i="3"/>
  <c r="P42" i="3"/>
  <c r="G42" i="3"/>
  <c r="F42" i="3"/>
  <c r="CN42" i="3" l="1"/>
  <c r="CP42" i="3"/>
  <c r="Z42" i="3"/>
  <c r="AA42" i="3"/>
  <c r="CH42" i="3"/>
  <c r="CO42" i="3"/>
  <c r="CQ42" i="3"/>
  <c r="AT42" i="3"/>
  <c r="BI42" i="3"/>
  <c r="BX42" i="3"/>
  <c r="CC42" i="3"/>
  <c r="AN41" i="3"/>
  <c r="CM42" i="3" l="1"/>
  <c r="CL58" i="3" l="1"/>
  <c r="CK58" i="3"/>
  <c r="CJ58" i="3"/>
  <c r="CI58" i="3"/>
  <c r="CG58" i="3"/>
  <c r="CQ58" i="3" s="1"/>
  <c r="CF58" i="3"/>
  <c r="CP58" i="3" s="1"/>
  <c r="CE58" i="3"/>
  <c r="CD58" i="3"/>
  <c r="CN58" i="3" s="1"/>
  <c r="CB58" i="3"/>
  <c r="CA58" i="3"/>
  <c r="BZ58" i="3"/>
  <c r="BY58" i="3"/>
  <c r="BS58" i="3"/>
  <c r="CH58" i="3" s="1"/>
  <c r="BN58" i="3"/>
  <c r="CC58" i="3" s="1"/>
  <c r="BM58" i="3"/>
  <c r="BL58" i="3"/>
  <c r="BK58" i="3"/>
  <c r="BJ58" i="3"/>
  <c r="BD58" i="3"/>
  <c r="AY58" i="3"/>
  <c r="AX58" i="3"/>
  <c r="AW58" i="3"/>
  <c r="AV58" i="3"/>
  <c r="AU58" i="3"/>
  <c r="AO58" i="3"/>
  <c r="AJ58" i="3"/>
  <c r="AI58" i="3"/>
  <c r="AH58" i="3"/>
  <c r="AG58" i="3"/>
  <c r="AF58" i="3"/>
  <c r="AE58" i="3"/>
  <c r="AD58" i="3"/>
  <c r="AC58" i="3"/>
  <c r="AB58" i="3"/>
  <c r="Q58" i="3"/>
  <c r="P58" i="3"/>
  <c r="G58" i="3"/>
  <c r="F58" i="3"/>
  <c r="Y41" i="3"/>
  <c r="X41" i="3"/>
  <c r="CL24" i="3"/>
  <c r="CK24" i="3"/>
  <c r="CJ24" i="3"/>
  <c r="CI24" i="3"/>
  <c r="CG24" i="3"/>
  <c r="CF24" i="3"/>
  <c r="CE24" i="3"/>
  <c r="CD24" i="3"/>
  <c r="CB24" i="3"/>
  <c r="CA24" i="3"/>
  <c r="BZ24" i="3"/>
  <c r="BY24" i="3"/>
  <c r="BS24" i="3"/>
  <c r="BN24" i="3"/>
  <c r="CC24" i="3" s="1"/>
  <c r="BM24" i="3"/>
  <c r="BL24" i="3"/>
  <c r="BK24" i="3"/>
  <c r="BJ24" i="3"/>
  <c r="BD24" i="3"/>
  <c r="AY24" i="3"/>
  <c r="AX24" i="3"/>
  <c r="AW24" i="3"/>
  <c r="AV24" i="3"/>
  <c r="AU24" i="3"/>
  <c r="AO24" i="3"/>
  <c r="AJ24" i="3"/>
  <c r="AI24" i="3"/>
  <c r="AH24" i="3"/>
  <c r="AG24" i="3"/>
  <c r="AF24" i="3"/>
  <c r="AE24" i="3"/>
  <c r="AD24" i="3"/>
  <c r="AC24" i="3"/>
  <c r="AB24" i="3"/>
  <c r="Q24" i="3"/>
  <c r="P24" i="3"/>
  <c r="G24" i="3"/>
  <c r="AA24" i="3" s="1"/>
  <c r="F24" i="3"/>
  <c r="Z24" i="3" s="1"/>
  <c r="Z58" i="3" l="1"/>
  <c r="AA58" i="3"/>
  <c r="CO58" i="3"/>
  <c r="AT58" i="3"/>
  <c r="BI58" i="3"/>
  <c r="CM58" i="3"/>
  <c r="BX58" i="3"/>
  <c r="AT24" i="3"/>
  <c r="BI24" i="3"/>
  <c r="CN24" i="3"/>
  <c r="CP24" i="3"/>
  <c r="CH24" i="3"/>
  <c r="CO24" i="3"/>
  <c r="CQ24" i="3"/>
  <c r="BX24" i="3"/>
  <c r="CM24" i="3" l="1"/>
  <c r="CL73" i="3" l="1"/>
  <c r="CK73" i="3"/>
  <c r="CJ73" i="3"/>
  <c r="CI73" i="3"/>
  <c r="CG73" i="3"/>
  <c r="CF73" i="3"/>
  <c r="CE73" i="3"/>
  <c r="CD73" i="3"/>
  <c r="CB73" i="3"/>
  <c r="CA73" i="3"/>
  <c r="BZ73" i="3"/>
  <c r="BY73" i="3"/>
  <c r="BS73" i="3"/>
  <c r="CH73" i="3" s="1"/>
  <c r="BN73" i="3"/>
  <c r="BM73" i="3"/>
  <c r="BL73" i="3"/>
  <c r="BK73" i="3"/>
  <c r="BJ73" i="3"/>
  <c r="BD73" i="3"/>
  <c r="AY73" i="3"/>
  <c r="AX73" i="3"/>
  <c r="AW73" i="3"/>
  <c r="AV73" i="3"/>
  <c r="AU73" i="3"/>
  <c r="AO73" i="3"/>
  <c r="AJ73" i="3"/>
  <c r="AI73" i="3"/>
  <c r="AH73" i="3"/>
  <c r="AG73" i="3"/>
  <c r="AF73" i="3"/>
  <c r="AE73" i="3"/>
  <c r="AD73" i="3"/>
  <c r="AC73" i="3"/>
  <c r="AB73" i="3"/>
  <c r="Q73" i="3"/>
  <c r="P73" i="3"/>
  <c r="G73" i="3"/>
  <c r="AA73" i="3" s="1"/>
  <c r="F73" i="3"/>
  <c r="Z73" i="3" s="1"/>
  <c r="CL72" i="3"/>
  <c r="CK72" i="3"/>
  <c r="CJ72" i="3"/>
  <c r="CI72" i="3"/>
  <c r="CG72" i="3"/>
  <c r="CF72" i="3"/>
  <c r="CE72" i="3"/>
  <c r="CD72" i="3"/>
  <c r="CB72" i="3"/>
  <c r="CA72" i="3"/>
  <c r="BZ72" i="3"/>
  <c r="BY72" i="3"/>
  <c r="BS72" i="3"/>
  <c r="CH72" i="3" s="1"/>
  <c r="BN72" i="3"/>
  <c r="CC72" i="3" s="1"/>
  <c r="BM72" i="3"/>
  <c r="BL72" i="3"/>
  <c r="BK72" i="3"/>
  <c r="BJ72" i="3"/>
  <c r="BD72" i="3"/>
  <c r="AY72" i="3"/>
  <c r="AX72" i="3"/>
  <c r="AW72" i="3"/>
  <c r="AV72" i="3"/>
  <c r="AU72" i="3"/>
  <c r="AO72" i="3"/>
  <c r="AJ72" i="3"/>
  <c r="AI72" i="3"/>
  <c r="AH72" i="3"/>
  <c r="AG72" i="3"/>
  <c r="AF72" i="3"/>
  <c r="AE72" i="3"/>
  <c r="AD72" i="3"/>
  <c r="AC72" i="3"/>
  <c r="AB72" i="3"/>
  <c r="Q72" i="3"/>
  <c r="P72" i="3"/>
  <c r="G72" i="3"/>
  <c r="F72" i="3"/>
  <c r="CL71" i="3"/>
  <c r="CK71" i="3"/>
  <c r="CJ71" i="3"/>
  <c r="CI71" i="3"/>
  <c r="CG71" i="3"/>
  <c r="CF71" i="3"/>
  <c r="CE71" i="3"/>
  <c r="CD71" i="3"/>
  <c r="CB71" i="3"/>
  <c r="CA71" i="3"/>
  <c r="BZ71" i="3"/>
  <c r="BY71" i="3"/>
  <c r="BS71" i="3"/>
  <c r="CH71" i="3" s="1"/>
  <c r="BN71" i="3"/>
  <c r="BM71" i="3"/>
  <c r="BL71" i="3"/>
  <c r="BK71" i="3"/>
  <c r="BJ71" i="3"/>
  <c r="BD71" i="3"/>
  <c r="AY71" i="3"/>
  <c r="AX71" i="3"/>
  <c r="AW71" i="3"/>
  <c r="AV71" i="3"/>
  <c r="AU71" i="3"/>
  <c r="AO71" i="3"/>
  <c r="AJ71" i="3"/>
  <c r="AI71" i="3"/>
  <c r="AH71" i="3"/>
  <c r="AG71" i="3"/>
  <c r="AF71" i="3"/>
  <c r="AE71" i="3"/>
  <c r="AD71" i="3"/>
  <c r="AC71" i="3"/>
  <c r="AB71" i="3"/>
  <c r="Q71" i="3"/>
  <c r="P71" i="3"/>
  <c r="G71" i="3"/>
  <c r="F71" i="3"/>
  <c r="CL70" i="3"/>
  <c r="CK70" i="3"/>
  <c r="CJ70" i="3"/>
  <c r="CI70" i="3"/>
  <c r="CG70" i="3"/>
  <c r="CF70" i="3"/>
  <c r="CP70" i="3" s="1"/>
  <c r="CE70" i="3"/>
  <c r="CO70" i="3" s="1"/>
  <c r="CD70" i="3"/>
  <c r="CN70" i="3" s="1"/>
  <c r="CB70" i="3"/>
  <c r="CA70" i="3"/>
  <c r="BZ70" i="3"/>
  <c r="BY70" i="3"/>
  <c r="BS70" i="3"/>
  <c r="CH70" i="3" s="1"/>
  <c r="BN70" i="3"/>
  <c r="CC70" i="3" s="1"/>
  <c r="BM70" i="3"/>
  <c r="BL70" i="3"/>
  <c r="BK70" i="3"/>
  <c r="BJ70" i="3"/>
  <c r="BD70" i="3"/>
  <c r="AY70" i="3"/>
  <c r="AX70" i="3"/>
  <c r="AW70" i="3"/>
  <c r="AV70" i="3"/>
  <c r="AU70" i="3"/>
  <c r="AO70" i="3"/>
  <c r="AJ70" i="3"/>
  <c r="AI70" i="3"/>
  <c r="AH70" i="3"/>
  <c r="AG70" i="3"/>
  <c r="AF70" i="3"/>
  <c r="AE70" i="3"/>
  <c r="AD70" i="3"/>
  <c r="AC70" i="3"/>
  <c r="AB70" i="3"/>
  <c r="Q70" i="3"/>
  <c r="P70" i="3"/>
  <c r="G70" i="3"/>
  <c r="F70" i="3"/>
  <c r="CL69" i="3"/>
  <c r="CK69" i="3"/>
  <c r="CJ69" i="3"/>
  <c r="CI69" i="3"/>
  <c r="CG69" i="3"/>
  <c r="CF69" i="3"/>
  <c r="CP69" i="3" s="1"/>
  <c r="CE69" i="3"/>
  <c r="CD69" i="3"/>
  <c r="CB69" i="3"/>
  <c r="CA69" i="3"/>
  <c r="BZ69" i="3"/>
  <c r="BY69" i="3"/>
  <c r="BS69" i="3"/>
  <c r="CH69" i="3" s="1"/>
  <c r="BN69" i="3"/>
  <c r="BM69" i="3"/>
  <c r="BL69" i="3"/>
  <c r="BK69" i="3"/>
  <c r="BJ69" i="3"/>
  <c r="BD69" i="3"/>
  <c r="AY69" i="3"/>
  <c r="AX69" i="3"/>
  <c r="AW69" i="3"/>
  <c r="AV69" i="3"/>
  <c r="AU69" i="3"/>
  <c r="AO69" i="3"/>
  <c r="AJ69" i="3"/>
  <c r="AI69" i="3"/>
  <c r="AH69" i="3"/>
  <c r="AG69" i="3"/>
  <c r="AF69" i="3"/>
  <c r="AE69" i="3"/>
  <c r="AD69" i="3"/>
  <c r="AC69" i="3"/>
  <c r="AB69" i="3"/>
  <c r="Q69" i="3"/>
  <c r="P69" i="3"/>
  <c r="G69" i="3"/>
  <c r="F69" i="3"/>
  <c r="CL68" i="3"/>
  <c r="CK68" i="3"/>
  <c r="CJ68" i="3"/>
  <c r="CI68" i="3"/>
  <c r="CG68" i="3"/>
  <c r="CF68" i="3"/>
  <c r="CE68" i="3"/>
  <c r="CD68" i="3"/>
  <c r="CB68" i="3"/>
  <c r="CA68" i="3"/>
  <c r="BZ68" i="3"/>
  <c r="BY68" i="3"/>
  <c r="BS68" i="3"/>
  <c r="CH68" i="3" s="1"/>
  <c r="BN68" i="3"/>
  <c r="CC68" i="3" s="1"/>
  <c r="BM68" i="3"/>
  <c r="BL68" i="3"/>
  <c r="BK68" i="3"/>
  <c r="BJ68" i="3"/>
  <c r="BD68" i="3"/>
  <c r="AY68" i="3"/>
  <c r="AX68" i="3"/>
  <c r="AW68" i="3"/>
  <c r="AV68" i="3"/>
  <c r="AU68" i="3"/>
  <c r="AO68" i="3"/>
  <c r="AJ68" i="3"/>
  <c r="AI68" i="3"/>
  <c r="AH68" i="3"/>
  <c r="AG68" i="3"/>
  <c r="AF68" i="3"/>
  <c r="AE68" i="3"/>
  <c r="AD68" i="3"/>
  <c r="AC68" i="3"/>
  <c r="AB68" i="3"/>
  <c r="Q68" i="3"/>
  <c r="P68" i="3"/>
  <c r="G68" i="3"/>
  <c r="AA68" i="3" s="1"/>
  <c r="F68" i="3"/>
  <c r="Z68" i="3" s="1"/>
  <c r="CL67" i="3"/>
  <c r="CK67" i="3"/>
  <c r="CJ67" i="3"/>
  <c r="CI67" i="3"/>
  <c r="CG67" i="3"/>
  <c r="CF67" i="3"/>
  <c r="CE67" i="3"/>
  <c r="CD67" i="3"/>
  <c r="CB67" i="3"/>
  <c r="CA67" i="3"/>
  <c r="BZ67" i="3"/>
  <c r="BY67" i="3"/>
  <c r="BS67" i="3"/>
  <c r="CH67" i="3" s="1"/>
  <c r="BN67" i="3"/>
  <c r="BM67" i="3"/>
  <c r="BL67" i="3"/>
  <c r="BK67" i="3"/>
  <c r="BJ67" i="3"/>
  <c r="BD67" i="3"/>
  <c r="AY67" i="3"/>
  <c r="AX67" i="3"/>
  <c r="AW67" i="3"/>
  <c r="AV67" i="3"/>
  <c r="AU67" i="3"/>
  <c r="AO67" i="3"/>
  <c r="AJ67" i="3"/>
  <c r="AI67" i="3"/>
  <c r="AH67" i="3"/>
  <c r="AG67" i="3"/>
  <c r="AF67" i="3"/>
  <c r="AE67" i="3"/>
  <c r="AD67" i="3"/>
  <c r="AC67" i="3"/>
  <c r="AB67" i="3"/>
  <c r="Q67" i="3"/>
  <c r="P67" i="3"/>
  <c r="G67" i="3"/>
  <c r="F67" i="3"/>
  <c r="Z67" i="3" s="1"/>
  <c r="CL66" i="3"/>
  <c r="CK66" i="3"/>
  <c r="CJ66" i="3"/>
  <c r="CI66" i="3"/>
  <c r="CG66" i="3"/>
  <c r="CF66" i="3"/>
  <c r="CE66" i="3"/>
  <c r="CO66" i="3" s="1"/>
  <c r="CD66" i="3"/>
  <c r="CN66" i="3" s="1"/>
  <c r="CB66" i="3"/>
  <c r="CA66" i="3"/>
  <c r="BZ66" i="3"/>
  <c r="BY66" i="3"/>
  <c r="BS66" i="3"/>
  <c r="CH66" i="3" s="1"/>
  <c r="BN66" i="3"/>
  <c r="CC66" i="3" s="1"/>
  <c r="BM66" i="3"/>
  <c r="BL66" i="3"/>
  <c r="BK66" i="3"/>
  <c r="BJ66" i="3"/>
  <c r="BD66" i="3"/>
  <c r="AY66" i="3"/>
  <c r="AX66" i="3"/>
  <c r="AW66" i="3"/>
  <c r="AV66" i="3"/>
  <c r="AU66" i="3"/>
  <c r="AO66" i="3"/>
  <c r="AJ66" i="3"/>
  <c r="AI66" i="3"/>
  <c r="AH66" i="3"/>
  <c r="AG66" i="3"/>
  <c r="AF66" i="3"/>
  <c r="AE66" i="3"/>
  <c r="AD66" i="3"/>
  <c r="AC66" i="3"/>
  <c r="AB66" i="3"/>
  <c r="Q66" i="3"/>
  <c r="P66" i="3"/>
  <c r="G66" i="3"/>
  <c r="F66" i="3"/>
  <c r="CL65" i="3"/>
  <c r="CK65" i="3"/>
  <c r="CJ65" i="3"/>
  <c r="CI65" i="3"/>
  <c r="CG65" i="3"/>
  <c r="CF65" i="3"/>
  <c r="CP65" i="3" s="1"/>
  <c r="CE65" i="3"/>
  <c r="CO65" i="3" s="1"/>
  <c r="CD65" i="3"/>
  <c r="CB65" i="3"/>
  <c r="CA65" i="3"/>
  <c r="BZ65" i="3"/>
  <c r="BY65" i="3"/>
  <c r="BS65" i="3"/>
  <c r="CH65" i="3" s="1"/>
  <c r="BN65" i="3"/>
  <c r="BM65" i="3"/>
  <c r="BL65" i="3"/>
  <c r="BK65" i="3"/>
  <c r="BJ65" i="3"/>
  <c r="BD65" i="3"/>
  <c r="AY65" i="3"/>
  <c r="AX65" i="3"/>
  <c r="AW65" i="3"/>
  <c r="AV65" i="3"/>
  <c r="AU65" i="3"/>
  <c r="AO65" i="3"/>
  <c r="AJ65" i="3"/>
  <c r="AI65" i="3"/>
  <c r="AH65" i="3"/>
  <c r="AG65" i="3"/>
  <c r="AF65" i="3"/>
  <c r="AE65" i="3"/>
  <c r="AD65" i="3"/>
  <c r="AC65" i="3"/>
  <c r="AB65" i="3"/>
  <c r="Q65" i="3"/>
  <c r="P65" i="3"/>
  <c r="G65" i="3"/>
  <c r="F65" i="3"/>
  <c r="CL64" i="3"/>
  <c r="CK64" i="3"/>
  <c r="CJ64" i="3"/>
  <c r="CI64" i="3"/>
  <c r="CG64" i="3"/>
  <c r="CF64" i="3"/>
  <c r="CP64" i="3" s="1"/>
  <c r="CE64" i="3"/>
  <c r="CO64" i="3" s="1"/>
  <c r="CD64" i="3"/>
  <c r="CN64" i="3" s="1"/>
  <c r="CB64" i="3"/>
  <c r="CA64" i="3"/>
  <c r="BZ64" i="3"/>
  <c r="BY64" i="3"/>
  <c r="BS64" i="3"/>
  <c r="CH64" i="3" s="1"/>
  <c r="BN64" i="3"/>
  <c r="BM64" i="3"/>
  <c r="BL64" i="3"/>
  <c r="BK64" i="3"/>
  <c r="BJ64" i="3"/>
  <c r="BD64" i="3"/>
  <c r="AY64" i="3"/>
  <c r="AX64" i="3"/>
  <c r="AW64" i="3"/>
  <c r="AV64" i="3"/>
  <c r="AU64" i="3"/>
  <c r="AO64" i="3"/>
  <c r="AJ64" i="3"/>
  <c r="AI64" i="3"/>
  <c r="AH64" i="3"/>
  <c r="AG64" i="3"/>
  <c r="AF64" i="3"/>
  <c r="AE64" i="3"/>
  <c r="AD64" i="3"/>
  <c r="AC64" i="3"/>
  <c r="AB64" i="3"/>
  <c r="Q64" i="3"/>
  <c r="P64" i="3"/>
  <c r="G64" i="3"/>
  <c r="AA64" i="3" s="1"/>
  <c r="F64" i="3"/>
  <c r="CL63" i="3"/>
  <c r="CK63" i="3"/>
  <c r="CJ63" i="3"/>
  <c r="CI63" i="3"/>
  <c r="CG63" i="3"/>
  <c r="CF63" i="3"/>
  <c r="CP63" i="3" s="1"/>
  <c r="CE63" i="3"/>
  <c r="CD63" i="3"/>
  <c r="CB63" i="3"/>
  <c r="CA63" i="3"/>
  <c r="BZ63" i="3"/>
  <c r="BY63" i="3"/>
  <c r="BS63" i="3"/>
  <c r="CH63" i="3" s="1"/>
  <c r="BN63" i="3"/>
  <c r="BM63" i="3"/>
  <c r="BL63" i="3"/>
  <c r="BK63" i="3"/>
  <c r="BJ63" i="3"/>
  <c r="BD63" i="3"/>
  <c r="AY63" i="3"/>
  <c r="AX63" i="3"/>
  <c r="AW63" i="3"/>
  <c r="AV63" i="3"/>
  <c r="AU63" i="3"/>
  <c r="AO63" i="3"/>
  <c r="AJ63" i="3"/>
  <c r="AI63" i="3"/>
  <c r="AH63" i="3"/>
  <c r="AG63" i="3"/>
  <c r="AF63" i="3"/>
  <c r="AE63" i="3"/>
  <c r="AD63" i="3"/>
  <c r="AC63" i="3"/>
  <c r="AB63" i="3"/>
  <c r="Q63" i="3"/>
  <c r="P63" i="3"/>
  <c r="G63" i="3"/>
  <c r="F63" i="3"/>
  <c r="Z63" i="3" s="1"/>
  <c r="CL62" i="3"/>
  <c r="CK62" i="3"/>
  <c r="CJ62" i="3"/>
  <c r="CI62" i="3"/>
  <c r="CG62" i="3"/>
  <c r="CF62" i="3"/>
  <c r="CE62" i="3"/>
  <c r="CD62" i="3"/>
  <c r="CB62" i="3"/>
  <c r="CA62" i="3"/>
  <c r="BZ62" i="3"/>
  <c r="BY62" i="3"/>
  <c r="BS62" i="3"/>
  <c r="CH62" i="3" s="1"/>
  <c r="BN62" i="3"/>
  <c r="BM62" i="3"/>
  <c r="BL62" i="3"/>
  <c r="BK62" i="3"/>
  <c r="BJ62" i="3"/>
  <c r="BD62" i="3"/>
  <c r="AY62" i="3"/>
  <c r="AX62" i="3"/>
  <c r="AW62" i="3"/>
  <c r="AV62" i="3"/>
  <c r="AU62" i="3"/>
  <c r="AO62" i="3"/>
  <c r="AJ62" i="3"/>
  <c r="AI62" i="3"/>
  <c r="AH62" i="3"/>
  <c r="AG62" i="3"/>
  <c r="AF62" i="3"/>
  <c r="AE62" i="3"/>
  <c r="AD62" i="3"/>
  <c r="AC62" i="3"/>
  <c r="AB62" i="3"/>
  <c r="Q62" i="3"/>
  <c r="P62" i="3"/>
  <c r="G62" i="3"/>
  <c r="AA62" i="3" s="1"/>
  <c r="F62" i="3"/>
  <c r="Z62" i="3" s="1"/>
  <c r="CL61" i="3"/>
  <c r="CK61" i="3"/>
  <c r="CJ61" i="3"/>
  <c r="CI61" i="3"/>
  <c r="CG61" i="3"/>
  <c r="CF61" i="3"/>
  <c r="CE61" i="3"/>
  <c r="CO61" i="3" s="1"/>
  <c r="CD61" i="3"/>
  <c r="CB61" i="3"/>
  <c r="CA61" i="3"/>
  <c r="BZ61" i="3"/>
  <c r="BY61" i="3"/>
  <c r="BS61" i="3"/>
  <c r="CH61" i="3" s="1"/>
  <c r="BN61" i="3"/>
  <c r="BM61" i="3"/>
  <c r="BL61" i="3"/>
  <c r="BK61" i="3"/>
  <c r="BJ61" i="3"/>
  <c r="BD61" i="3"/>
  <c r="AY61" i="3"/>
  <c r="AX61" i="3"/>
  <c r="AW61" i="3"/>
  <c r="AV61" i="3"/>
  <c r="AU61" i="3"/>
  <c r="AO61" i="3"/>
  <c r="AJ61" i="3"/>
  <c r="AI61" i="3"/>
  <c r="AH61" i="3"/>
  <c r="AG61" i="3"/>
  <c r="AF61" i="3"/>
  <c r="AE61" i="3"/>
  <c r="AD61" i="3"/>
  <c r="AC61" i="3"/>
  <c r="AB61" i="3"/>
  <c r="Q61" i="3"/>
  <c r="P61" i="3"/>
  <c r="G61" i="3"/>
  <c r="AA61" i="3" s="1"/>
  <c r="F61" i="3"/>
  <c r="CL60" i="3"/>
  <c r="CK60" i="3"/>
  <c r="CJ60" i="3"/>
  <c r="CI60" i="3"/>
  <c r="CG60" i="3"/>
  <c r="CF60" i="3"/>
  <c r="CE60" i="3"/>
  <c r="CO60" i="3" s="1"/>
  <c r="CD60" i="3"/>
  <c r="CN60" i="3" s="1"/>
  <c r="CB60" i="3"/>
  <c r="CA60" i="3"/>
  <c r="BZ60" i="3"/>
  <c r="BY60" i="3"/>
  <c r="BS60" i="3"/>
  <c r="CH60" i="3" s="1"/>
  <c r="BN60" i="3"/>
  <c r="CC60" i="3" s="1"/>
  <c r="BM60" i="3"/>
  <c r="BL60" i="3"/>
  <c r="BK60" i="3"/>
  <c r="BJ60" i="3"/>
  <c r="BD60" i="3"/>
  <c r="AY60" i="3"/>
  <c r="AX60" i="3"/>
  <c r="AW60" i="3"/>
  <c r="AV60" i="3"/>
  <c r="AU60" i="3"/>
  <c r="AO60" i="3"/>
  <c r="AJ60" i="3"/>
  <c r="AI60" i="3"/>
  <c r="AH60" i="3"/>
  <c r="AG60" i="3"/>
  <c r="AF60" i="3"/>
  <c r="AE60" i="3"/>
  <c r="AD60" i="3"/>
  <c r="AC60" i="3"/>
  <c r="AB60" i="3"/>
  <c r="Q60" i="3"/>
  <c r="P60" i="3"/>
  <c r="G60" i="3"/>
  <c r="F60" i="3"/>
  <c r="CL59" i="3"/>
  <c r="CK59" i="3"/>
  <c r="CJ59" i="3"/>
  <c r="CI59" i="3"/>
  <c r="CG59" i="3"/>
  <c r="CQ59" i="3" s="1"/>
  <c r="CF59" i="3"/>
  <c r="CE59" i="3"/>
  <c r="CD59" i="3"/>
  <c r="CB59" i="3"/>
  <c r="CA59" i="3"/>
  <c r="BZ59" i="3"/>
  <c r="BY59" i="3"/>
  <c r="BS59" i="3"/>
  <c r="CH59" i="3" s="1"/>
  <c r="BN59" i="3"/>
  <c r="BM59" i="3"/>
  <c r="BL59" i="3"/>
  <c r="BK59" i="3"/>
  <c r="BJ59" i="3"/>
  <c r="BD59" i="3"/>
  <c r="AY59" i="3"/>
  <c r="AX59" i="3"/>
  <c r="AW59" i="3"/>
  <c r="AV59" i="3"/>
  <c r="AU59" i="3"/>
  <c r="AO59" i="3"/>
  <c r="AJ59" i="3"/>
  <c r="AI59" i="3"/>
  <c r="AH59" i="3"/>
  <c r="AG59" i="3"/>
  <c r="AF59" i="3"/>
  <c r="AE59" i="3"/>
  <c r="AD59" i="3"/>
  <c r="AC59" i="3"/>
  <c r="AB59" i="3"/>
  <c r="Q59" i="3"/>
  <c r="P59" i="3"/>
  <c r="G59" i="3"/>
  <c r="F59" i="3"/>
  <c r="CL57" i="3"/>
  <c r="CK57" i="3"/>
  <c r="CJ57" i="3"/>
  <c r="CI57" i="3"/>
  <c r="CG57" i="3"/>
  <c r="CF57" i="3"/>
  <c r="CP57" i="3" s="1"/>
  <c r="CE57" i="3"/>
  <c r="CD57" i="3"/>
  <c r="CN57" i="3" s="1"/>
  <c r="CB57" i="3"/>
  <c r="CA57" i="3"/>
  <c r="BZ57" i="3"/>
  <c r="BY57" i="3"/>
  <c r="BS57" i="3"/>
  <c r="BN57" i="3"/>
  <c r="BM57" i="3"/>
  <c r="BL57" i="3"/>
  <c r="BK57" i="3"/>
  <c r="BJ57" i="3"/>
  <c r="BD57" i="3"/>
  <c r="AY57" i="3"/>
  <c r="AX57" i="3"/>
  <c r="AW57" i="3"/>
  <c r="AV57" i="3"/>
  <c r="AU57" i="3"/>
  <c r="AO57" i="3"/>
  <c r="AJ57" i="3"/>
  <c r="AI57" i="3"/>
  <c r="AH57" i="3"/>
  <c r="AG57" i="3"/>
  <c r="AF57" i="3"/>
  <c r="AE57" i="3"/>
  <c r="AD57" i="3"/>
  <c r="AC57" i="3"/>
  <c r="AB57" i="3"/>
  <c r="Q57" i="3"/>
  <c r="P57" i="3"/>
  <c r="G57" i="3"/>
  <c r="AA57" i="3" s="1"/>
  <c r="F57" i="3"/>
  <c r="CL56" i="3"/>
  <c r="CK56" i="3"/>
  <c r="CJ56" i="3"/>
  <c r="CI56" i="3"/>
  <c r="CG56" i="3"/>
  <c r="CQ56" i="3" s="1"/>
  <c r="CF56" i="3"/>
  <c r="CP56" i="3" s="1"/>
  <c r="CE56" i="3"/>
  <c r="CD56" i="3"/>
  <c r="CB56" i="3"/>
  <c r="CA56" i="3"/>
  <c r="BZ56" i="3"/>
  <c r="BY56" i="3"/>
  <c r="BS56" i="3"/>
  <c r="CH56" i="3" s="1"/>
  <c r="BN56" i="3"/>
  <c r="BM56" i="3"/>
  <c r="BL56" i="3"/>
  <c r="BK56" i="3"/>
  <c r="BJ56" i="3"/>
  <c r="BD56" i="3"/>
  <c r="AY56" i="3"/>
  <c r="AX56" i="3"/>
  <c r="AW56" i="3"/>
  <c r="AV56" i="3"/>
  <c r="AU56" i="3"/>
  <c r="AO56" i="3"/>
  <c r="AJ56" i="3"/>
  <c r="AI56" i="3"/>
  <c r="AH56" i="3"/>
  <c r="AG56" i="3"/>
  <c r="AF56" i="3"/>
  <c r="AE56" i="3"/>
  <c r="AD56" i="3"/>
  <c r="AC56" i="3"/>
  <c r="AB56" i="3"/>
  <c r="Q56" i="3"/>
  <c r="P56" i="3"/>
  <c r="G56" i="3"/>
  <c r="F56" i="3"/>
  <c r="CL55" i="3"/>
  <c r="CK55" i="3"/>
  <c r="CJ55" i="3"/>
  <c r="CI55" i="3"/>
  <c r="CG55" i="3"/>
  <c r="CF55" i="3"/>
  <c r="CE55" i="3"/>
  <c r="CD55" i="3"/>
  <c r="CB55" i="3"/>
  <c r="CA55" i="3"/>
  <c r="BZ55" i="3"/>
  <c r="BY55" i="3"/>
  <c r="BS55" i="3"/>
  <c r="BN55" i="3"/>
  <c r="CC55" i="3" s="1"/>
  <c r="BM55" i="3"/>
  <c r="BL55" i="3"/>
  <c r="BK55" i="3"/>
  <c r="BJ55" i="3"/>
  <c r="BD55" i="3"/>
  <c r="AY55" i="3"/>
  <c r="AX55" i="3"/>
  <c r="AW55" i="3"/>
  <c r="AV55" i="3"/>
  <c r="AU55" i="3"/>
  <c r="AO55" i="3"/>
  <c r="AJ55" i="3"/>
  <c r="AI55" i="3"/>
  <c r="AH55" i="3"/>
  <c r="AG55" i="3"/>
  <c r="AF55" i="3"/>
  <c r="AE55" i="3"/>
  <c r="AD55" i="3"/>
  <c r="AC55" i="3"/>
  <c r="AB55" i="3"/>
  <c r="Q55" i="3"/>
  <c r="P55" i="3"/>
  <c r="G55" i="3"/>
  <c r="AA55" i="3" s="1"/>
  <c r="F55" i="3"/>
  <c r="Z55" i="3" s="1"/>
  <c r="CL54" i="3"/>
  <c r="CK54" i="3"/>
  <c r="CJ54" i="3"/>
  <c r="CI54" i="3"/>
  <c r="CG54" i="3"/>
  <c r="CF54" i="3"/>
  <c r="CE54" i="3"/>
  <c r="CD54" i="3"/>
  <c r="CB54" i="3"/>
  <c r="CA54" i="3"/>
  <c r="BZ54" i="3"/>
  <c r="BY54" i="3"/>
  <c r="BS54" i="3"/>
  <c r="BN54" i="3"/>
  <c r="BM54" i="3"/>
  <c r="BL54" i="3"/>
  <c r="BK54" i="3"/>
  <c r="BJ54" i="3"/>
  <c r="BD54" i="3"/>
  <c r="AY54" i="3"/>
  <c r="AX54" i="3"/>
  <c r="AW54" i="3"/>
  <c r="AV54" i="3"/>
  <c r="AU54" i="3"/>
  <c r="AO54" i="3"/>
  <c r="AJ54" i="3"/>
  <c r="AI54" i="3"/>
  <c r="AH54" i="3"/>
  <c r="AG54" i="3"/>
  <c r="AF54" i="3"/>
  <c r="AE54" i="3"/>
  <c r="AD54" i="3"/>
  <c r="AC54" i="3"/>
  <c r="AB54" i="3"/>
  <c r="Q54" i="3"/>
  <c r="P54" i="3"/>
  <c r="G54" i="3"/>
  <c r="AA54" i="3" s="1"/>
  <c r="F54" i="3"/>
  <c r="Z54" i="3" s="1"/>
  <c r="CL53" i="3"/>
  <c r="CK53" i="3"/>
  <c r="CJ53" i="3"/>
  <c r="CI53" i="3"/>
  <c r="CG53" i="3"/>
  <c r="CF53" i="3"/>
  <c r="CE53" i="3"/>
  <c r="CD53" i="3"/>
  <c r="CN53" i="3" s="1"/>
  <c r="CB53" i="3"/>
  <c r="CA53" i="3"/>
  <c r="BZ53" i="3"/>
  <c r="BY53" i="3"/>
  <c r="BS53" i="3"/>
  <c r="CH53" i="3" s="1"/>
  <c r="BN53" i="3"/>
  <c r="BM53" i="3"/>
  <c r="BL53" i="3"/>
  <c r="BK53" i="3"/>
  <c r="BJ53" i="3"/>
  <c r="BD53" i="3"/>
  <c r="AY53" i="3"/>
  <c r="AX53" i="3"/>
  <c r="AW53" i="3"/>
  <c r="AV53" i="3"/>
  <c r="AU53" i="3"/>
  <c r="AO53" i="3"/>
  <c r="AJ53" i="3"/>
  <c r="AI53" i="3"/>
  <c r="AH53" i="3"/>
  <c r="AG53" i="3"/>
  <c r="AF53" i="3"/>
  <c r="AE53" i="3"/>
  <c r="AD53" i="3"/>
  <c r="AC53" i="3"/>
  <c r="AB53" i="3"/>
  <c r="Q53" i="3"/>
  <c r="P53" i="3"/>
  <c r="G53" i="3"/>
  <c r="F53" i="3"/>
  <c r="BW52" i="3"/>
  <c r="BV52" i="3"/>
  <c r="CK52" i="3" s="1"/>
  <c r="BU52" i="3"/>
  <c r="CJ52" i="3" s="1"/>
  <c r="BT52" i="3"/>
  <c r="BR52" i="3"/>
  <c r="BQ52" i="3"/>
  <c r="BP52" i="3"/>
  <c r="BO52" i="3"/>
  <c r="BH52" i="3"/>
  <c r="BG52" i="3"/>
  <c r="BF52" i="3"/>
  <c r="BE52" i="3"/>
  <c r="BC52" i="3"/>
  <c r="BB52" i="3"/>
  <c r="BA52" i="3"/>
  <c r="AZ52" i="3"/>
  <c r="AS52" i="3"/>
  <c r="AR52" i="3"/>
  <c r="AQ52" i="3"/>
  <c r="AP52" i="3"/>
  <c r="AN52" i="3"/>
  <c r="AM52" i="3"/>
  <c r="AL52" i="3"/>
  <c r="AK52" i="3"/>
  <c r="Y52" i="3"/>
  <c r="X52" i="3"/>
  <c r="W52" i="3"/>
  <c r="V52" i="3"/>
  <c r="U52" i="3"/>
  <c r="T52" i="3"/>
  <c r="S52" i="3"/>
  <c r="R52" i="3"/>
  <c r="O52" i="3"/>
  <c r="AI52" i="3" s="1"/>
  <c r="N52" i="3"/>
  <c r="M52" i="3"/>
  <c r="L52" i="3"/>
  <c r="K52" i="3"/>
  <c r="J52" i="3"/>
  <c r="I52" i="3"/>
  <c r="H52" i="3"/>
  <c r="CL51" i="3"/>
  <c r="CK51" i="3"/>
  <c r="CJ51" i="3"/>
  <c r="CI51" i="3"/>
  <c r="CG51" i="3"/>
  <c r="CQ51" i="3" s="1"/>
  <c r="CF51" i="3"/>
  <c r="CP51" i="3" s="1"/>
  <c r="CE51" i="3"/>
  <c r="CD51" i="3"/>
  <c r="CB51" i="3"/>
  <c r="CA51" i="3"/>
  <c r="BZ51" i="3"/>
  <c r="BY51" i="3"/>
  <c r="BS51" i="3"/>
  <c r="BN51" i="3"/>
  <c r="BM51" i="3"/>
  <c r="BL51" i="3"/>
  <c r="BK51" i="3"/>
  <c r="BJ51" i="3"/>
  <c r="BD51" i="3"/>
  <c r="AY51" i="3"/>
  <c r="AX51" i="3"/>
  <c r="AW51" i="3"/>
  <c r="AV51" i="3"/>
  <c r="AU51" i="3"/>
  <c r="AO51" i="3"/>
  <c r="AJ51" i="3"/>
  <c r="AI51" i="3"/>
  <c r="AH51" i="3"/>
  <c r="AG51" i="3"/>
  <c r="AF51" i="3"/>
  <c r="AE51" i="3"/>
  <c r="AD51" i="3"/>
  <c r="AC51" i="3"/>
  <c r="AB51" i="3"/>
  <c r="Q51" i="3"/>
  <c r="P51" i="3"/>
  <c r="G51" i="3"/>
  <c r="F51" i="3"/>
  <c r="CL50" i="3"/>
  <c r="CK50" i="3"/>
  <c r="CJ50" i="3"/>
  <c r="CI50" i="3"/>
  <c r="CG50" i="3"/>
  <c r="CF50" i="3"/>
  <c r="CE50" i="3"/>
  <c r="CD50" i="3"/>
  <c r="CB50" i="3"/>
  <c r="CA50" i="3"/>
  <c r="BZ50" i="3"/>
  <c r="BY50" i="3"/>
  <c r="BS50" i="3"/>
  <c r="BN50" i="3"/>
  <c r="BM50" i="3"/>
  <c r="BL50" i="3"/>
  <c r="BK50" i="3"/>
  <c r="BJ50" i="3"/>
  <c r="BD50" i="3"/>
  <c r="AY50" i="3"/>
  <c r="AX50" i="3"/>
  <c r="AW50" i="3"/>
  <c r="AV50" i="3"/>
  <c r="AU50" i="3"/>
  <c r="AO50" i="3"/>
  <c r="AJ50" i="3"/>
  <c r="AI50" i="3"/>
  <c r="AH50" i="3"/>
  <c r="AG50" i="3"/>
  <c r="AF50" i="3"/>
  <c r="AE50" i="3"/>
  <c r="AD50" i="3"/>
  <c r="AC50" i="3"/>
  <c r="AB50" i="3"/>
  <c r="Q50" i="3"/>
  <c r="P50" i="3"/>
  <c r="G50" i="3"/>
  <c r="F50" i="3"/>
  <c r="Z50" i="3" s="1"/>
  <c r="BW49" i="3"/>
  <c r="BV49" i="3"/>
  <c r="CK49" i="3" s="1"/>
  <c r="BU49" i="3"/>
  <c r="BT49" i="3"/>
  <c r="CI49" i="3" s="1"/>
  <c r="BR49" i="3"/>
  <c r="CG49" i="3" s="1"/>
  <c r="BQ49" i="3"/>
  <c r="BP49" i="3"/>
  <c r="CE49" i="3" s="1"/>
  <c r="BO49" i="3"/>
  <c r="BH49" i="3"/>
  <c r="BG49" i="3"/>
  <c r="BF49" i="3"/>
  <c r="BE49" i="3"/>
  <c r="BC49" i="3"/>
  <c r="BB49" i="3"/>
  <c r="BA49" i="3"/>
  <c r="AZ49" i="3"/>
  <c r="AS49" i="3"/>
  <c r="AR49" i="3"/>
  <c r="AQ49" i="3"/>
  <c r="AP49" i="3"/>
  <c r="AN49" i="3"/>
  <c r="AX49" i="3" s="1"/>
  <c r="AM49" i="3"/>
  <c r="AL49" i="3"/>
  <c r="AK49" i="3"/>
  <c r="Y49" i="3"/>
  <c r="X49" i="3"/>
  <c r="W49" i="3"/>
  <c r="V49" i="3"/>
  <c r="U49" i="3"/>
  <c r="T49" i="3"/>
  <c r="S49" i="3"/>
  <c r="R49" i="3"/>
  <c r="O49" i="3"/>
  <c r="N49" i="3"/>
  <c r="M49" i="3"/>
  <c r="L49" i="3"/>
  <c r="K49" i="3"/>
  <c r="J49" i="3"/>
  <c r="I49" i="3"/>
  <c r="H49" i="3"/>
  <c r="CL48" i="3"/>
  <c r="CK48" i="3"/>
  <c r="CJ48" i="3"/>
  <c r="CI48" i="3"/>
  <c r="CG48" i="3"/>
  <c r="CF48" i="3"/>
  <c r="CE48" i="3"/>
  <c r="CD48" i="3"/>
  <c r="CB48" i="3"/>
  <c r="CA48" i="3"/>
  <c r="BZ48" i="3"/>
  <c r="BY48" i="3"/>
  <c r="BS48" i="3"/>
  <c r="BN48" i="3"/>
  <c r="BM48" i="3"/>
  <c r="BL48" i="3"/>
  <c r="BK48" i="3"/>
  <c r="BJ48" i="3"/>
  <c r="BD48" i="3"/>
  <c r="AY48" i="3"/>
  <c r="AX48" i="3"/>
  <c r="AW48" i="3"/>
  <c r="AV48" i="3"/>
  <c r="AU48" i="3"/>
  <c r="AO48" i="3"/>
  <c r="AJ48" i="3"/>
  <c r="AI48" i="3"/>
  <c r="AH48" i="3"/>
  <c r="AG48" i="3"/>
  <c r="AF48" i="3"/>
  <c r="AE48" i="3"/>
  <c r="AD48" i="3"/>
  <c r="AC48" i="3"/>
  <c r="AB48" i="3"/>
  <c r="Q48" i="3"/>
  <c r="P48" i="3"/>
  <c r="G48" i="3"/>
  <c r="F48" i="3"/>
  <c r="CL47" i="3"/>
  <c r="CK47" i="3"/>
  <c r="CJ47" i="3"/>
  <c r="CI47" i="3"/>
  <c r="CG47" i="3"/>
  <c r="CF47" i="3"/>
  <c r="CE47" i="3"/>
  <c r="CO47" i="3" s="1"/>
  <c r="CD47" i="3"/>
  <c r="CB47" i="3"/>
  <c r="CA47" i="3"/>
  <c r="BZ47" i="3"/>
  <c r="BY47" i="3"/>
  <c r="BS47" i="3"/>
  <c r="BN47" i="3"/>
  <c r="BM47" i="3"/>
  <c r="BL47" i="3"/>
  <c r="BK47" i="3"/>
  <c r="BJ47" i="3"/>
  <c r="BD47" i="3"/>
  <c r="AY47" i="3"/>
  <c r="AX47" i="3"/>
  <c r="AW47" i="3"/>
  <c r="AV47" i="3"/>
  <c r="AU47" i="3"/>
  <c r="AO47" i="3"/>
  <c r="AJ47" i="3"/>
  <c r="AI47" i="3"/>
  <c r="AH47" i="3"/>
  <c r="AG47" i="3"/>
  <c r="AF47" i="3"/>
  <c r="AE47" i="3"/>
  <c r="AD47" i="3"/>
  <c r="AC47" i="3"/>
  <c r="AB47" i="3"/>
  <c r="Q47" i="3"/>
  <c r="P47" i="3"/>
  <c r="G47" i="3"/>
  <c r="F47" i="3"/>
  <c r="CL46" i="3"/>
  <c r="CK46" i="3"/>
  <c r="CJ46" i="3"/>
  <c r="CI46" i="3"/>
  <c r="CG46" i="3"/>
  <c r="CF46" i="3"/>
  <c r="CE46" i="3"/>
  <c r="CD46" i="3"/>
  <c r="CB46" i="3"/>
  <c r="CA46" i="3"/>
  <c r="BZ46" i="3"/>
  <c r="BY46" i="3"/>
  <c r="BS46" i="3"/>
  <c r="BN46" i="3"/>
  <c r="BM46" i="3"/>
  <c r="BL46" i="3"/>
  <c r="BK46" i="3"/>
  <c r="BJ46" i="3"/>
  <c r="BD46" i="3"/>
  <c r="AY46" i="3"/>
  <c r="AX46" i="3"/>
  <c r="AW46" i="3"/>
  <c r="AV46" i="3"/>
  <c r="AU46" i="3"/>
  <c r="AO46" i="3"/>
  <c r="AJ46" i="3"/>
  <c r="AI46" i="3"/>
  <c r="AH46" i="3"/>
  <c r="AG46" i="3"/>
  <c r="AF46" i="3"/>
  <c r="AE46" i="3"/>
  <c r="AD46" i="3"/>
  <c r="AC46" i="3"/>
  <c r="AB46" i="3"/>
  <c r="Q46" i="3"/>
  <c r="P46" i="3"/>
  <c r="G46" i="3"/>
  <c r="F46" i="3"/>
  <c r="BW45" i="3"/>
  <c r="BV45" i="3"/>
  <c r="CK45" i="3" s="1"/>
  <c r="BU45" i="3"/>
  <c r="CJ45" i="3" s="1"/>
  <c r="BT45" i="3"/>
  <c r="BR45" i="3"/>
  <c r="BQ45" i="3"/>
  <c r="BP45" i="3"/>
  <c r="BO45" i="3"/>
  <c r="BH45" i="3"/>
  <c r="BG45" i="3"/>
  <c r="BF45" i="3"/>
  <c r="BE45" i="3"/>
  <c r="BC45" i="3"/>
  <c r="BB45" i="3"/>
  <c r="BA45" i="3"/>
  <c r="AZ45" i="3"/>
  <c r="AS45" i="3"/>
  <c r="AR45" i="3"/>
  <c r="AQ45" i="3"/>
  <c r="AP45" i="3"/>
  <c r="AN45" i="3"/>
  <c r="AX45" i="3" s="1"/>
  <c r="AM45" i="3"/>
  <c r="AL45" i="3"/>
  <c r="AV45" i="3" s="1"/>
  <c r="AK45" i="3"/>
  <c r="Y45" i="3"/>
  <c r="X45" i="3"/>
  <c r="W45" i="3"/>
  <c r="V45" i="3"/>
  <c r="U45" i="3"/>
  <c r="T45" i="3"/>
  <c r="S45" i="3"/>
  <c r="R45" i="3"/>
  <c r="O45" i="3"/>
  <c r="N45" i="3"/>
  <c r="M45" i="3"/>
  <c r="L45" i="3"/>
  <c r="K45" i="3"/>
  <c r="J45" i="3"/>
  <c r="I45" i="3"/>
  <c r="G45" i="3" s="1"/>
  <c r="H45" i="3"/>
  <c r="CL44" i="3"/>
  <c r="CK44" i="3"/>
  <c r="CJ44" i="3"/>
  <c r="CI44" i="3"/>
  <c r="CG44" i="3"/>
  <c r="CQ44" i="3" s="1"/>
  <c r="CF44" i="3"/>
  <c r="CE44" i="3"/>
  <c r="CO44" i="3" s="1"/>
  <c r="CD44" i="3"/>
  <c r="CB44" i="3"/>
  <c r="CA44" i="3"/>
  <c r="BZ44" i="3"/>
  <c r="BY44" i="3"/>
  <c r="BS44" i="3"/>
  <c r="CH44" i="3" s="1"/>
  <c r="BN44" i="3"/>
  <c r="BM44" i="3"/>
  <c r="BL44" i="3"/>
  <c r="BK44" i="3"/>
  <c r="BJ44" i="3"/>
  <c r="BD44" i="3"/>
  <c r="AY44" i="3"/>
  <c r="AX44" i="3"/>
  <c r="AW44" i="3"/>
  <c r="AV44" i="3"/>
  <c r="AU44" i="3"/>
  <c r="AO44" i="3"/>
  <c r="AJ44" i="3"/>
  <c r="AI44" i="3"/>
  <c r="AH44" i="3"/>
  <c r="AG44" i="3"/>
  <c r="AF44" i="3"/>
  <c r="AE44" i="3"/>
  <c r="AD44" i="3"/>
  <c r="AC44" i="3"/>
  <c r="AB44" i="3"/>
  <c r="Q44" i="3"/>
  <c r="P44" i="3"/>
  <c r="G44" i="3"/>
  <c r="F44" i="3"/>
  <c r="CL43" i="3"/>
  <c r="CK43" i="3"/>
  <c r="CJ43" i="3"/>
  <c r="CJ41" i="3" s="1"/>
  <c r="CI43" i="3"/>
  <c r="CG43" i="3"/>
  <c r="CF43" i="3"/>
  <c r="CF41" i="3" s="1"/>
  <c r="CE43" i="3"/>
  <c r="CD43" i="3"/>
  <c r="CD41" i="3" s="1"/>
  <c r="CB43" i="3"/>
  <c r="CB41" i="3" s="1"/>
  <c r="CA43" i="3"/>
  <c r="CA41" i="3" s="1"/>
  <c r="BZ43" i="3"/>
  <c r="BY43" i="3"/>
  <c r="BS43" i="3"/>
  <c r="BN43" i="3"/>
  <c r="BM43" i="3"/>
  <c r="BM41" i="3" s="1"/>
  <c r="BL43" i="3"/>
  <c r="BK43" i="3"/>
  <c r="BJ43" i="3"/>
  <c r="BJ41" i="3" s="1"/>
  <c r="BD43" i="3"/>
  <c r="BD41" i="3" s="1"/>
  <c r="AY43" i="3"/>
  <c r="AY41" i="3" s="1"/>
  <c r="AX43" i="3"/>
  <c r="AX41" i="3" s="1"/>
  <c r="AW43" i="3"/>
  <c r="AW41" i="3" s="1"/>
  <c r="AV43" i="3"/>
  <c r="AU43" i="3"/>
  <c r="AO43" i="3"/>
  <c r="AJ43" i="3"/>
  <c r="AI43" i="3"/>
  <c r="AI41" i="3" s="1"/>
  <c r="AH43" i="3"/>
  <c r="AH41" i="3" s="1"/>
  <c r="AG43" i="3"/>
  <c r="AF43" i="3"/>
  <c r="AF41" i="3" s="1"/>
  <c r="AE43" i="3"/>
  <c r="AE41" i="3" s="1"/>
  <c r="AD43" i="3"/>
  <c r="AD41" i="3" s="1"/>
  <c r="AC43" i="3"/>
  <c r="AC41" i="3" s="1"/>
  <c r="AB43" i="3"/>
  <c r="AB41" i="3" s="1"/>
  <c r="Q43" i="3"/>
  <c r="P43" i="3"/>
  <c r="G43" i="3"/>
  <c r="F43" i="3"/>
  <c r="CL40" i="3"/>
  <c r="CK40" i="3"/>
  <c r="CJ40" i="3"/>
  <c r="CI40" i="3"/>
  <c r="CG40" i="3"/>
  <c r="CF40" i="3"/>
  <c r="CE40" i="3"/>
  <c r="CD40" i="3"/>
  <c r="CB40" i="3"/>
  <c r="CA40" i="3"/>
  <c r="BZ40" i="3"/>
  <c r="BY40" i="3"/>
  <c r="BS40" i="3"/>
  <c r="BN40" i="3"/>
  <c r="BM40" i="3"/>
  <c r="BL40" i="3"/>
  <c r="BK40" i="3"/>
  <c r="BJ40" i="3"/>
  <c r="BD40" i="3"/>
  <c r="AY40" i="3"/>
  <c r="AX40" i="3"/>
  <c r="AW40" i="3"/>
  <c r="AV40" i="3"/>
  <c r="AU40" i="3"/>
  <c r="AO40" i="3"/>
  <c r="AJ40" i="3"/>
  <c r="AI40" i="3"/>
  <c r="AH40" i="3"/>
  <c r="AG40" i="3"/>
  <c r="AF40" i="3"/>
  <c r="AE40" i="3"/>
  <c r="AD40" i="3"/>
  <c r="AC40" i="3"/>
  <c r="AB40" i="3"/>
  <c r="Q40" i="3"/>
  <c r="P40" i="3"/>
  <c r="G40" i="3"/>
  <c r="AA40" i="3" s="1"/>
  <c r="F40" i="3"/>
  <c r="CL39" i="3"/>
  <c r="CK39" i="3"/>
  <c r="CJ39" i="3"/>
  <c r="CI39" i="3"/>
  <c r="CG39" i="3"/>
  <c r="CF39" i="3"/>
  <c r="CE39" i="3"/>
  <c r="CD39" i="3"/>
  <c r="CB39" i="3"/>
  <c r="CA39" i="3"/>
  <c r="BZ39" i="3"/>
  <c r="BY39" i="3"/>
  <c r="BS39" i="3"/>
  <c r="BN39" i="3"/>
  <c r="BM39" i="3"/>
  <c r="BL39" i="3"/>
  <c r="BK39" i="3"/>
  <c r="BJ39" i="3"/>
  <c r="BD39" i="3"/>
  <c r="AY39" i="3"/>
  <c r="AX39" i="3"/>
  <c r="AW39" i="3"/>
  <c r="AV39" i="3"/>
  <c r="AU39" i="3"/>
  <c r="AO39" i="3"/>
  <c r="AJ39" i="3"/>
  <c r="AI39" i="3"/>
  <c r="AH39" i="3"/>
  <c r="AG39" i="3"/>
  <c r="AF39" i="3"/>
  <c r="AE39" i="3"/>
  <c r="AD39" i="3"/>
  <c r="AC39" i="3"/>
  <c r="AB39" i="3"/>
  <c r="Q39" i="3"/>
  <c r="P39" i="3"/>
  <c r="G39" i="3"/>
  <c r="F39" i="3"/>
  <c r="CL38" i="3"/>
  <c r="CK38" i="3"/>
  <c r="CJ38" i="3"/>
  <c r="CI38" i="3"/>
  <c r="CG38" i="3"/>
  <c r="CF38" i="3"/>
  <c r="CE38" i="3"/>
  <c r="CD38" i="3"/>
  <c r="CB38" i="3"/>
  <c r="CA38" i="3"/>
  <c r="BZ38" i="3"/>
  <c r="BY38" i="3"/>
  <c r="BS38" i="3"/>
  <c r="BN38" i="3"/>
  <c r="BM38" i="3"/>
  <c r="BL38" i="3"/>
  <c r="BK38" i="3"/>
  <c r="BJ38" i="3"/>
  <c r="BD38" i="3"/>
  <c r="AY38" i="3"/>
  <c r="AX38" i="3"/>
  <c r="AW38" i="3"/>
  <c r="AV38" i="3"/>
  <c r="AU38" i="3"/>
  <c r="AO38" i="3"/>
  <c r="AJ38" i="3"/>
  <c r="AI38" i="3"/>
  <c r="AH38" i="3"/>
  <c r="AG38" i="3"/>
  <c r="AF38" i="3"/>
  <c r="AE38" i="3"/>
  <c r="AD38" i="3"/>
  <c r="AC38" i="3"/>
  <c r="AB38" i="3"/>
  <c r="Q38" i="3"/>
  <c r="P38" i="3"/>
  <c r="G38" i="3"/>
  <c r="F38" i="3"/>
  <c r="CL37" i="3"/>
  <c r="CK37" i="3"/>
  <c r="CJ37" i="3"/>
  <c r="CI37" i="3"/>
  <c r="CG37" i="3"/>
  <c r="CF37" i="3"/>
  <c r="CE37" i="3"/>
  <c r="CD37" i="3"/>
  <c r="CB37" i="3"/>
  <c r="CA37" i="3"/>
  <c r="BZ37" i="3"/>
  <c r="BY37" i="3"/>
  <c r="BS37" i="3"/>
  <c r="CH37" i="3" s="1"/>
  <c r="BN37" i="3"/>
  <c r="CC37" i="3" s="1"/>
  <c r="BM37" i="3"/>
  <c r="BL37" i="3"/>
  <c r="BK37" i="3"/>
  <c r="BJ37" i="3"/>
  <c r="BD37" i="3"/>
  <c r="AY37" i="3"/>
  <c r="AX37" i="3"/>
  <c r="AW37" i="3"/>
  <c r="AV37" i="3"/>
  <c r="AU37" i="3"/>
  <c r="AO37" i="3"/>
  <c r="AJ37" i="3"/>
  <c r="AI37" i="3"/>
  <c r="AH37" i="3"/>
  <c r="AG37" i="3"/>
  <c r="AF37" i="3"/>
  <c r="AE37" i="3"/>
  <c r="AD37" i="3"/>
  <c r="AC37" i="3"/>
  <c r="AB37" i="3"/>
  <c r="Q37" i="3"/>
  <c r="P37" i="3"/>
  <c r="G37" i="3"/>
  <c r="F37" i="3"/>
  <c r="CL36" i="3"/>
  <c r="CK36" i="3"/>
  <c r="CJ36" i="3"/>
  <c r="CI36" i="3"/>
  <c r="CG36" i="3"/>
  <c r="CF36" i="3"/>
  <c r="CE36" i="3"/>
  <c r="CD36" i="3"/>
  <c r="CB36" i="3"/>
  <c r="CA36" i="3"/>
  <c r="BZ36" i="3"/>
  <c r="BY36" i="3"/>
  <c r="BS36" i="3"/>
  <c r="BN36" i="3"/>
  <c r="BM36" i="3"/>
  <c r="BL36" i="3"/>
  <c r="BK36" i="3"/>
  <c r="BJ36" i="3"/>
  <c r="BD36" i="3"/>
  <c r="AY36" i="3"/>
  <c r="AX36" i="3"/>
  <c r="AW36" i="3"/>
  <c r="AV36" i="3"/>
  <c r="AU36" i="3"/>
  <c r="AO36" i="3"/>
  <c r="AJ36" i="3"/>
  <c r="AI36" i="3"/>
  <c r="AH36" i="3"/>
  <c r="AG36" i="3"/>
  <c r="AF36" i="3"/>
  <c r="AE36" i="3"/>
  <c r="AD36" i="3"/>
  <c r="AC36" i="3"/>
  <c r="AB36" i="3"/>
  <c r="Q36" i="3"/>
  <c r="P36" i="3"/>
  <c r="G36" i="3"/>
  <c r="F36" i="3"/>
  <c r="CL35" i="3"/>
  <c r="CK35" i="3"/>
  <c r="CJ35" i="3"/>
  <c r="CI35" i="3"/>
  <c r="CG35" i="3"/>
  <c r="CF35" i="3"/>
  <c r="CE35" i="3"/>
  <c r="CD35" i="3"/>
  <c r="CB35" i="3"/>
  <c r="CA35" i="3"/>
  <c r="BZ35" i="3"/>
  <c r="BY35" i="3"/>
  <c r="BS35" i="3"/>
  <c r="BN35" i="3"/>
  <c r="BM35" i="3"/>
  <c r="BL35" i="3"/>
  <c r="BK35" i="3"/>
  <c r="BJ35" i="3"/>
  <c r="BD35" i="3"/>
  <c r="AY35" i="3"/>
  <c r="AX35" i="3"/>
  <c r="AW35" i="3"/>
  <c r="AV35" i="3"/>
  <c r="AU35" i="3"/>
  <c r="AO35" i="3"/>
  <c r="AJ35" i="3"/>
  <c r="AI35" i="3"/>
  <c r="AH35" i="3"/>
  <c r="AG35" i="3"/>
  <c r="AF35" i="3"/>
  <c r="AE35" i="3"/>
  <c r="AD35" i="3"/>
  <c r="AC35" i="3"/>
  <c r="AB35" i="3"/>
  <c r="Q35" i="3"/>
  <c r="P35" i="3"/>
  <c r="G35" i="3"/>
  <c r="F35" i="3"/>
  <c r="CL34" i="3"/>
  <c r="CK34" i="3"/>
  <c r="CJ34" i="3"/>
  <c r="CI34" i="3"/>
  <c r="CG34" i="3"/>
  <c r="CF34" i="3"/>
  <c r="CE34" i="3"/>
  <c r="CD34" i="3"/>
  <c r="CB34" i="3"/>
  <c r="CA34" i="3"/>
  <c r="BZ34" i="3"/>
  <c r="BY34" i="3"/>
  <c r="BS34" i="3"/>
  <c r="BN34" i="3"/>
  <c r="BM34" i="3"/>
  <c r="BL34" i="3"/>
  <c r="BK34" i="3"/>
  <c r="BJ34" i="3"/>
  <c r="BD34" i="3"/>
  <c r="AY34" i="3"/>
  <c r="AX34" i="3"/>
  <c r="AW34" i="3"/>
  <c r="AV34" i="3"/>
  <c r="AU34" i="3"/>
  <c r="AO34" i="3"/>
  <c r="AJ34" i="3"/>
  <c r="AI34" i="3"/>
  <c r="AH34" i="3"/>
  <c r="AG34" i="3"/>
  <c r="AF34" i="3"/>
  <c r="AE34" i="3"/>
  <c r="AD34" i="3"/>
  <c r="AC34" i="3"/>
  <c r="AB34" i="3"/>
  <c r="Q34" i="3"/>
  <c r="P34" i="3"/>
  <c r="G34" i="3"/>
  <c r="F34" i="3"/>
  <c r="CL33" i="3"/>
  <c r="CK33" i="3"/>
  <c r="CJ33" i="3"/>
  <c r="CI33" i="3"/>
  <c r="CG33" i="3"/>
  <c r="CF33" i="3"/>
  <c r="CE33" i="3"/>
  <c r="CD33" i="3"/>
  <c r="CB33" i="3"/>
  <c r="CA33" i="3"/>
  <c r="BZ33" i="3"/>
  <c r="BY33" i="3"/>
  <c r="BS33" i="3"/>
  <c r="BN33" i="3"/>
  <c r="BM33" i="3"/>
  <c r="BL33" i="3"/>
  <c r="BK33" i="3"/>
  <c r="BJ33" i="3"/>
  <c r="BD33" i="3"/>
  <c r="AY33" i="3"/>
  <c r="AX33" i="3"/>
  <c r="AW33" i="3"/>
  <c r="AV33" i="3"/>
  <c r="AU33" i="3"/>
  <c r="AO33" i="3"/>
  <c r="AJ33" i="3"/>
  <c r="AI33" i="3"/>
  <c r="AH33" i="3"/>
  <c r="AG33" i="3"/>
  <c r="AF33" i="3"/>
  <c r="AE33" i="3"/>
  <c r="AD33" i="3"/>
  <c r="AC33" i="3"/>
  <c r="AB33" i="3"/>
  <c r="Q33" i="3"/>
  <c r="P33" i="3"/>
  <c r="G33" i="3"/>
  <c r="F33" i="3"/>
  <c r="BW32" i="3"/>
  <c r="BV32" i="3"/>
  <c r="CK32" i="3" s="1"/>
  <c r="BU32" i="3"/>
  <c r="BT32" i="3"/>
  <c r="BR32" i="3"/>
  <c r="BQ32" i="3"/>
  <c r="BP32" i="3"/>
  <c r="BO32" i="3"/>
  <c r="BH32" i="3"/>
  <c r="BG32" i="3"/>
  <c r="BF32" i="3"/>
  <c r="BE32" i="3"/>
  <c r="BC32" i="3"/>
  <c r="BB32" i="3"/>
  <c r="BA32" i="3"/>
  <c r="AZ32" i="3"/>
  <c r="AS32" i="3"/>
  <c r="AR32" i="3"/>
  <c r="AQ32" i="3"/>
  <c r="AP32" i="3"/>
  <c r="AN32" i="3"/>
  <c r="AM32" i="3"/>
  <c r="AL32" i="3"/>
  <c r="AV32" i="3" s="1"/>
  <c r="AK32" i="3"/>
  <c r="AU32" i="3" s="1"/>
  <c r="Y32" i="3"/>
  <c r="X32" i="3"/>
  <c r="W32" i="3"/>
  <c r="V32" i="3"/>
  <c r="U32" i="3"/>
  <c r="T32" i="3"/>
  <c r="S32" i="3"/>
  <c r="R32" i="3"/>
  <c r="O32" i="3"/>
  <c r="N32" i="3"/>
  <c r="M32" i="3"/>
  <c r="L32" i="3"/>
  <c r="K32" i="3"/>
  <c r="J32" i="3"/>
  <c r="AD32" i="3" s="1"/>
  <c r="I32" i="3"/>
  <c r="H32" i="3"/>
  <c r="AB32" i="3" s="1"/>
  <c r="CL31" i="3"/>
  <c r="CK31" i="3"/>
  <c r="CJ31" i="3"/>
  <c r="CI31" i="3"/>
  <c r="CG31" i="3"/>
  <c r="CQ31" i="3" s="1"/>
  <c r="CF31" i="3"/>
  <c r="CE31" i="3"/>
  <c r="CO31" i="3" s="1"/>
  <c r="CD31" i="3"/>
  <c r="CB31" i="3"/>
  <c r="CA31" i="3"/>
  <c r="BZ31" i="3"/>
  <c r="BY31" i="3"/>
  <c r="BS31" i="3"/>
  <c r="BN31" i="3"/>
  <c r="BM31" i="3"/>
  <c r="BL31" i="3"/>
  <c r="BK31" i="3"/>
  <c r="BJ31" i="3"/>
  <c r="BD31" i="3"/>
  <c r="AY31" i="3"/>
  <c r="AX31" i="3"/>
  <c r="AW31" i="3"/>
  <c r="AV31" i="3"/>
  <c r="AU31" i="3"/>
  <c r="AO31" i="3"/>
  <c r="AJ31" i="3"/>
  <c r="AI31" i="3"/>
  <c r="AH31" i="3"/>
  <c r="AG31" i="3"/>
  <c r="AF31" i="3"/>
  <c r="AE31" i="3"/>
  <c r="AD31" i="3"/>
  <c r="AC31" i="3"/>
  <c r="AB31" i="3"/>
  <c r="Q31" i="3"/>
  <c r="P31" i="3"/>
  <c r="G31" i="3"/>
  <c r="F31" i="3"/>
  <c r="CL30" i="3"/>
  <c r="CK30" i="3"/>
  <c r="CJ30" i="3"/>
  <c r="CI30" i="3"/>
  <c r="CG30" i="3"/>
  <c r="CQ30" i="3" s="1"/>
  <c r="CF30" i="3"/>
  <c r="CE30" i="3"/>
  <c r="CD30" i="3"/>
  <c r="CB30" i="3"/>
  <c r="CA30" i="3"/>
  <c r="BZ30" i="3"/>
  <c r="BY30" i="3"/>
  <c r="BS30" i="3"/>
  <c r="BN30" i="3"/>
  <c r="BM30" i="3"/>
  <c r="BL30" i="3"/>
  <c r="BK30" i="3"/>
  <c r="BJ30" i="3"/>
  <c r="BD30" i="3"/>
  <c r="AY30" i="3"/>
  <c r="AX30" i="3"/>
  <c r="AW30" i="3"/>
  <c r="AV30" i="3"/>
  <c r="AU30" i="3"/>
  <c r="AO30" i="3"/>
  <c r="AJ30" i="3"/>
  <c r="AI30" i="3"/>
  <c r="AH30" i="3"/>
  <c r="AG30" i="3"/>
  <c r="AF30" i="3"/>
  <c r="AE30" i="3"/>
  <c r="AD30" i="3"/>
  <c r="AC30" i="3"/>
  <c r="AB30" i="3"/>
  <c r="Q30" i="3"/>
  <c r="P30" i="3"/>
  <c r="G30" i="3"/>
  <c r="F30" i="3"/>
  <c r="CL29" i="3"/>
  <c r="CK29" i="3"/>
  <c r="CJ29" i="3"/>
  <c r="CI29" i="3"/>
  <c r="CG29" i="3"/>
  <c r="CF29" i="3"/>
  <c r="CE29" i="3"/>
  <c r="CD29" i="3"/>
  <c r="CB29" i="3"/>
  <c r="CA29" i="3"/>
  <c r="BZ29" i="3"/>
  <c r="BY29" i="3"/>
  <c r="BS29" i="3"/>
  <c r="BN29" i="3"/>
  <c r="BM29" i="3"/>
  <c r="BL29" i="3"/>
  <c r="BK29" i="3"/>
  <c r="BJ29" i="3"/>
  <c r="BD29" i="3"/>
  <c r="AY29" i="3"/>
  <c r="AX29" i="3"/>
  <c r="AW29" i="3"/>
  <c r="AV29" i="3"/>
  <c r="AU29" i="3"/>
  <c r="AO29" i="3"/>
  <c r="AJ29" i="3"/>
  <c r="AI29" i="3"/>
  <c r="AH29" i="3"/>
  <c r="AG29" i="3"/>
  <c r="AF29" i="3"/>
  <c r="AE29" i="3"/>
  <c r="AD29" i="3"/>
  <c r="AC29" i="3"/>
  <c r="AB29" i="3"/>
  <c r="Q29" i="3"/>
  <c r="P29" i="3"/>
  <c r="G29" i="3"/>
  <c r="AA29" i="3" s="1"/>
  <c r="F29" i="3"/>
  <c r="CL28" i="3"/>
  <c r="CK28" i="3"/>
  <c r="CJ28" i="3"/>
  <c r="CI28" i="3"/>
  <c r="CG28" i="3"/>
  <c r="CF28" i="3"/>
  <c r="CE28" i="3"/>
  <c r="CD28" i="3"/>
  <c r="CB28" i="3"/>
  <c r="CA28" i="3"/>
  <c r="BZ28" i="3"/>
  <c r="BY28" i="3"/>
  <c r="BS28" i="3"/>
  <c r="CH28" i="3" s="1"/>
  <c r="BN28" i="3"/>
  <c r="BM28" i="3"/>
  <c r="BL28" i="3"/>
  <c r="BK28" i="3"/>
  <c r="BJ28" i="3"/>
  <c r="BD28" i="3"/>
  <c r="AY28" i="3"/>
  <c r="AX28" i="3"/>
  <c r="AW28" i="3"/>
  <c r="AV28" i="3"/>
  <c r="AU28" i="3"/>
  <c r="AO28" i="3"/>
  <c r="AJ28" i="3"/>
  <c r="AI28" i="3"/>
  <c r="AH28" i="3"/>
  <c r="AG28" i="3"/>
  <c r="AF28" i="3"/>
  <c r="AE28" i="3"/>
  <c r="AD28" i="3"/>
  <c r="AC28" i="3"/>
  <c r="AB28" i="3"/>
  <c r="Q28" i="3"/>
  <c r="P28" i="3"/>
  <c r="G28" i="3"/>
  <c r="F28" i="3"/>
  <c r="Z28" i="3" s="1"/>
  <c r="CL27" i="3"/>
  <c r="CK27" i="3"/>
  <c r="CJ27" i="3"/>
  <c r="CI27" i="3"/>
  <c r="CG27" i="3"/>
  <c r="CF27" i="3"/>
  <c r="CE27" i="3"/>
  <c r="CD27" i="3"/>
  <c r="CB27" i="3"/>
  <c r="CA27" i="3"/>
  <c r="BZ27" i="3"/>
  <c r="BY27" i="3"/>
  <c r="BS27" i="3"/>
  <c r="BN27" i="3"/>
  <c r="BM27" i="3"/>
  <c r="BL27" i="3"/>
  <c r="BK27" i="3"/>
  <c r="BJ27" i="3"/>
  <c r="BD27" i="3"/>
  <c r="AY27" i="3"/>
  <c r="AX27" i="3"/>
  <c r="AW27" i="3"/>
  <c r="AV27" i="3"/>
  <c r="AU27" i="3"/>
  <c r="AO27" i="3"/>
  <c r="AJ27" i="3"/>
  <c r="AI27" i="3"/>
  <c r="AH27" i="3"/>
  <c r="AG27" i="3"/>
  <c r="AF27" i="3"/>
  <c r="AE27" i="3"/>
  <c r="AD27" i="3"/>
  <c r="AC27" i="3"/>
  <c r="AB27" i="3"/>
  <c r="Q27" i="3"/>
  <c r="P27" i="3"/>
  <c r="G27" i="3"/>
  <c r="F27" i="3"/>
  <c r="CL26" i="3"/>
  <c r="CK26" i="3"/>
  <c r="CJ26" i="3"/>
  <c r="CI26" i="3"/>
  <c r="CG26" i="3"/>
  <c r="CF26" i="3"/>
  <c r="CE26" i="3"/>
  <c r="CD26" i="3"/>
  <c r="CB26" i="3"/>
  <c r="CA26" i="3"/>
  <c r="BZ26" i="3"/>
  <c r="BY26" i="3"/>
  <c r="BS26" i="3"/>
  <c r="CH26" i="3" s="1"/>
  <c r="BN26" i="3"/>
  <c r="BM26" i="3"/>
  <c r="BL26" i="3"/>
  <c r="BK26" i="3"/>
  <c r="BJ26" i="3"/>
  <c r="BD26" i="3"/>
  <c r="AY26" i="3"/>
  <c r="AX26" i="3"/>
  <c r="AW26" i="3"/>
  <c r="AV26" i="3"/>
  <c r="AU26" i="3"/>
  <c r="AO26" i="3"/>
  <c r="AJ26" i="3"/>
  <c r="AI26" i="3"/>
  <c r="AH26" i="3"/>
  <c r="AG26" i="3"/>
  <c r="AF26" i="3"/>
  <c r="AE26" i="3"/>
  <c r="AD26" i="3"/>
  <c r="AC26" i="3"/>
  <c r="AB26" i="3"/>
  <c r="Q26" i="3"/>
  <c r="P26" i="3"/>
  <c r="G26" i="3"/>
  <c r="F26" i="3"/>
  <c r="CL25" i="3"/>
  <c r="CK25" i="3"/>
  <c r="CJ25" i="3"/>
  <c r="CI25" i="3"/>
  <c r="CG25" i="3"/>
  <c r="CF25" i="3"/>
  <c r="CE25" i="3"/>
  <c r="CD25" i="3"/>
  <c r="CB25" i="3"/>
  <c r="CA25" i="3"/>
  <c r="BZ25" i="3"/>
  <c r="BY25" i="3"/>
  <c r="BS25" i="3"/>
  <c r="CH25" i="3" s="1"/>
  <c r="BN25" i="3"/>
  <c r="BM25" i="3"/>
  <c r="BL25" i="3"/>
  <c r="BK25" i="3"/>
  <c r="BJ25" i="3"/>
  <c r="BD25" i="3"/>
  <c r="AY25" i="3"/>
  <c r="AX25" i="3"/>
  <c r="AW25" i="3"/>
  <c r="AV25" i="3"/>
  <c r="AU25" i="3"/>
  <c r="AO25" i="3"/>
  <c r="AJ25" i="3"/>
  <c r="AI25" i="3"/>
  <c r="AH25" i="3"/>
  <c r="AG25" i="3"/>
  <c r="AF25" i="3"/>
  <c r="AE25" i="3"/>
  <c r="AD25" i="3"/>
  <c r="AC25" i="3"/>
  <c r="AB25" i="3"/>
  <c r="Q25" i="3"/>
  <c r="P25" i="3"/>
  <c r="G25" i="3"/>
  <c r="F25" i="3"/>
  <c r="CL23" i="3"/>
  <c r="CK23" i="3"/>
  <c r="CJ23" i="3"/>
  <c r="CI23" i="3"/>
  <c r="CG23" i="3"/>
  <c r="CF23" i="3"/>
  <c r="CE23" i="3"/>
  <c r="CD23" i="3"/>
  <c r="CB23" i="3"/>
  <c r="CA23" i="3"/>
  <c r="BZ23" i="3"/>
  <c r="BY23" i="3"/>
  <c r="BS23" i="3"/>
  <c r="CH23" i="3" s="1"/>
  <c r="BN23" i="3"/>
  <c r="BM23" i="3"/>
  <c r="BL23" i="3"/>
  <c r="BK23" i="3"/>
  <c r="BJ23" i="3"/>
  <c r="BD23" i="3"/>
  <c r="AY23" i="3"/>
  <c r="AX23" i="3"/>
  <c r="AW23" i="3"/>
  <c r="AV23" i="3"/>
  <c r="AU23" i="3"/>
  <c r="AO23" i="3"/>
  <c r="AJ23" i="3"/>
  <c r="AI23" i="3"/>
  <c r="AH23" i="3"/>
  <c r="AG23" i="3"/>
  <c r="AF23" i="3"/>
  <c r="AE23" i="3"/>
  <c r="AD23" i="3"/>
  <c r="AC23" i="3"/>
  <c r="AB23" i="3"/>
  <c r="Q23" i="3"/>
  <c r="P23" i="3"/>
  <c r="G23" i="3"/>
  <c r="F23" i="3"/>
  <c r="CL22" i="3"/>
  <c r="CK22" i="3"/>
  <c r="CJ22" i="3"/>
  <c r="CI22" i="3"/>
  <c r="CG22" i="3"/>
  <c r="CF22" i="3"/>
  <c r="CE22" i="3"/>
  <c r="CD22" i="3"/>
  <c r="CB22" i="3"/>
  <c r="CA22" i="3"/>
  <c r="BZ22" i="3"/>
  <c r="BY22" i="3"/>
  <c r="BS22" i="3"/>
  <c r="BN22" i="3"/>
  <c r="BM22" i="3"/>
  <c r="BL22" i="3"/>
  <c r="BK22" i="3"/>
  <c r="BJ22" i="3"/>
  <c r="BD22" i="3"/>
  <c r="AY22" i="3"/>
  <c r="AX22" i="3"/>
  <c r="AW22" i="3"/>
  <c r="AV22" i="3"/>
  <c r="AU22" i="3"/>
  <c r="AO22" i="3"/>
  <c r="AJ22" i="3"/>
  <c r="AI22" i="3"/>
  <c r="AH22" i="3"/>
  <c r="AG22" i="3"/>
  <c r="AF22" i="3"/>
  <c r="AE22" i="3"/>
  <c r="AD22" i="3"/>
  <c r="AC22" i="3"/>
  <c r="AB22" i="3"/>
  <c r="Q22" i="3"/>
  <c r="P22" i="3"/>
  <c r="G22" i="3"/>
  <c r="F22" i="3"/>
  <c r="CL21" i="3"/>
  <c r="CK21" i="3"/>
  <c r="CJ21" i="3"/>
  <c r="CI21" i="3"/>
  <c r="CG21" i="3"/>
  <c r="CF21" i="3"/>
  <c r="CE21" i="3"/>
  <c r="CD21" i="3"/>
  <c r="CB21" i="3"/>
  <c r="CA21" i="3"/>
  <c r="BZ21" i="3"/>
  <c r="BY21" i="3"/>
  <c r="BS21" i="3"/>
  <c r="BN21" i="3"/>
  <c r="BM21" i="3"/>
  <c r="BL21" i="3"/>
  <c r="BK21" i="3"/>
  <c r="BJ21" i="3"/>
  <c r="BD21" i="3"/>
  <c r="AY21" i="3"/>
  <c r="AX21" i="3"/>
  <c r="AW21" i="3"/>
  <c r="AV21" i="3"/>
  <c r="AU21" i="3"/>
  <c r="AO21" i="3"/>
  <c r="AJ21" i="3"/>
  <c r="AI21" i="3"/>
  <c r="AH21" i="3"/>
  <c r="AG21" i="3"/>
  <c r="AF21" i="3"/>
  <c r="AE21" i="3"/>
  <c r="AD21" i="3"/>
  <c r="AC21" i="3"/>
  <c r="AB21" i="3"/>
  <c r="Q21" i="3"/>
  <c r="P21" i="3"/>
  <c r="G21" i="3"/>
  <c r="F21" i="3"/>
  <c r="CL20" i="3"/>
  <c r="CK20" i="3"/>
  <c r="CJ20" i="3"/>
  <c r="CI20" i="3"/>
  <c r="CG20" i="3"/>
  <c r="CF20" i="3"/>
  <c r="CE20" i="3"/>
  <c r="CD20" i="3"/>
  <c r="CB20" i="3"/>
  <c r="CA20" i="3"/>
  <c r="BZ20" i="3"/>
  <c r="BY20" i="3"/>
  <c r="BS20" i="3"/>
  <c r="BN20" i="3"/>
  <c r="BM20" i="3"/>
  <c r="BL20" i="3"/>
  <c r="BK20" i="3"/>
  <c r="BJ20" i="3"/>
  <c r="BD20" i="3"/>
  <c r="AY20" i="3"/>
  <c r="AX20" i="3"/>
  <c r="AW20" i="3"/>
  <c r="AV20" i="3"/>
  <c r="AU20" i="3"/>
  <c r="AO20" i="3"/>
  <c r="AJ20" i="3"/>
  <c r="AI20" i="3"/>
  <c r="AH20" i="3"/>
  <c r="AG20" i="3"/>
  <c r="AF20" i="3"/>
  <c r="AE20" i="3"/>
  <c r="AD20" i="3"/>
  <c r="AC20" i="3"/>
  <c r="AB20" i="3"/>
  <c r="Q20" i="3"/>
  <c r="P20" i="3"/>
  <c r="G20" i="3"/>
  <c r="F20" i="3"/>
  <c r="CL19" i="3"/>
  <c r="CK19" i="3"/>
  <c r="CJ19" i="3"/>
  <c r="CI19" i="3"/>
  <c r="CG19" i="3"/>
  <c r="CF19" i="3"/>
  <c r="CE19" i="3"/>
  <c r="CD19" i="3"/>
  <c r="CB19" i="3"/>
  <c r="CA19" i="3"/>
  <c r="BZ19" i="3"/>
  <c r="BY19" i="3"/>
  <c r="BS19" i="3"/>
  <c r="BN19" i="3"/>
  <c r="BM19" i="3"/>
  <c r="BL19" i="3"/>
  <c r="BK19" i="3"/>
  <c r="BJ19" i="3"/>
  <c r="BD19" i="3"/>
  <c r="AY19" i="3"/>
  <c r="AX19" i="3"/>
  <c r="AW19" i="3"/>
  <c r="AV19" i="3"/>
  <c r="AU19" i="3"/>
  <c r="AO19" i="3"/>
  <c r="AJ19" i="3"/>
  <c r="AG19" i="3"/>
  <c r="AF19" i="3"/>
  <c r="AE19" i="3"/>
  <c r="AD19" i="3"/>
  <c r="AC19" i="3"/>
  <c r="AB19" i="3"/>
  <c r="Q19" i="3"/>
  <c r="P19" i="3"/>
  <c r="AI19" i="3"/>
  <c r="AH19" i="3"/>
  <c r="G19" i="3"/>
  <c r="AA19" i="3" s="1"/>
  <c r="F19" i="3"/>
  <c r="CL18" i="3"/>
  <c r="CK18" i="3"/>
  <c r="CJ18" i="3"/>
  <c r="CI18" i="3"/>
  <c r="CG18" i="3"/>
  <c r="CF18" i="3"/>
  <c r="CE18" i="3"/>
  <c r="CD18" i="3"/>
  <c r="CB18" i="3"/>
  <c r="CA18" i="3"/>
  <c r="BZ18" i="3"/>
  <c r="BY18" i="3"/>
  <c r="BS18" i="3"/>
  <c r="BN18" i="3"/>
  <c r="BM18" i="3"/>
  <c r="BL18" i="3"/>
  <c r="BK18" i="3"/>
  <c r="BJ18" i="3"/>
  <c r="BD18" i="3"/>
  <c r="AY18" i="3"/>
  <c r="AX18" i="3"/>
  <c r="AW18" i="3"/>
  <c r="AV18" i="3"/>
  <c r="AU18" i="3"/>
  <c r="AO18" i="3"/>
  <c r="AJ18" i="3"/>
  <c r="AI18" i="3"/>
  <c r="AH18" i="3"/>
  <c r="AG18" i="3"/>
  <c r="AF18" i="3"/>
  <c r="AE18" i="3"/>
  <c r="AD18" i="3"/>
  <c r="AC18" i="3"/>
  <c r="AB18" i="3"/>
  <c r="Q18" i="3"/>
  <c r="P18" i="3"/>
  <c r="G18" i="3"/>
  <c r="F18" i="3"/>
  <c r="CL17" i="3"/>
  <c r="CK17" i="3"/>
  <c r="CJ17" i="3"/>
  <c r="CI17" i="3"/>
  <c r="CG17" i="3"/>
  <c r="CF17" i="3"/>
  <c r="CE17" i="3"/>
  <c r="CD17" i="3"/>
  <c r="CB17" i="3"/>
  <c r="CA17" i="3"/>
  <c r="BZ17" i="3"/>
  <c r="BY17" i="3"/>
  <c r="BS17" i="3"/>
  <c r="BN17" i="3"/>
  <c r="BM17" i="3"/>
  <c r="BL17" i="3"/>
  <c r="BK17" i="3"/>
  <c r="BJ17" i="3"/>
  <c r="BD17" i="3"/>
  <c r="AY17" i="3"/>
  <c r="AX17" i="3"/>
  <c r="AW17" i="3"/>
  <c r="AV17" i="3"/>
  <c r="AU17" i="3"/>
  <c r="AO17" i="3"/>
  <c r="AJ17" i="3"/>
  <c r="AI17" i="3"/>
  <c r="AH17" i="3"/>
  <c r="AG17" i="3"/>
  <c r="AF17" i="3"/>
  <c r="AE17" i="3"/>
  <c r="AD17" i="3"/>
  <c r="AC17" i="3"/>
  <c r="AB17" i="3"/>
  <c r="Q17" i="3"/>
  <c r="P17" i="3"/>
  <c r="G17" i="3"/>
  <c r="F17" i="3"/>
  <c r="BW16" i="3"/>
  <c r="BV16" i="3"/>
  <c r="CK16" i="3" s="1"/>
  <c r="BU16" i="3"/>
  <c r="BT16" i="3"/>
  <c r="BR16" i="3"/>
  <c r="CB16" i="3" s="1"/>
  <c r="BQ16" i="3"/>
  <c r="CA16" i="3" s="1"/>
  <c r="BP16" i="3"/>
  <c r="BZ16" i="3" s="1"/>
  <c r="BO16" i="3"/>
  <c r="BH16" i="3"/>
  <c r="BG16" i="3"/>
  <c r="BF16" i="3"/>
  <c r="BE16" i="3"/>
  <c r="BC16" i="3"/>
  <c r="BB16" i="3"/>
  <c r="BA16" i="3"/>
  <c r="AZ16" i="3"/>
  <c r="AS16" i="3"/>
  <c r="AR16" i="3"/>
  <c r="AQ16" i="3"/>
  <c r="AP16" i="3"/>
  <c r="AN16" i="3"/>
  <c r="AM16" i="3"/>
  <c r="AL16" i="3"/>
  <c r="AK16" i="3"/>
  <c r="Y16" i="3"/>
  <c r="X16" i="3"/>
  <c r="W16" i="3"/>
  <c r="V16" i="3"/>
  <c r="U16" i="3"/>
  <c r="T16" i="3"/>
  <c r="S16" i="3"/>
  <c r="R16" i="3"/>
  <c r="O16" i="3"/>
  <c r="N16" i="3"/>
  <c r="M16" i="3"/>
  <c r="L16" i="3"/>
  <c r="K16" i="3"/>
  <c r="J16" i="3"/>
  <c r="I16" i="3"/>
  <c r="H16" i="3"/>
  <c r="F16" i="3" s="1"/>
  <c r="CL15" i="3"/>
  <c r="CK15" i="3"/>
  <c r="CJ15" i="3"/>
  <c r="CI15" i="3"/>
  <c r="CG15" i="3"/>
  <c r="CF15" i="3"/>
  <c r="CE15" i="3"/>
  <c r="CD15" i="3"/>
  <c r="CB15" i="3"/>
  <c r="CA15" i="3"/>
  <c r="BZ15" i="3"/>
  <c r="BY15" i="3"/>
  <c r="BS15" i="3"/>
  <c r="CH15" i="3" s="1"/>
  <c r="BN15" i="3"/>
  <c r="CC15" i="3" s="1"/>
  <c r="BM15" i="3"/>
  <c r="BL15" i="3"/>
  <c r="BK15" i="3"/>
  <c r="BJ15" i="3"/>
  <c r="BD15" i="3"/>
  <c r="AY15" i="3"/>
  <c r="AX15" i="3"/>
  <c r="AW15" i="3"/>
  <c r="AV15" i="3"/>
  <c r="AU15" i="3"/>
  <c r="AO15" i="3"/>
  <c r="AJ15" i="3"/>
  <c r="AI15" i="3"/>
  <c r="AH15" i="3"/>
  <c r="AG15" i="3"/>
  <c r="AF15" i="3"/>
  <c r="AE15" i="3"/>
  <c r="AD15" i="3"/>
  <c r="AC15" i="3"/>
  <c r="AB15" i="3"/>
  <c r="Q15" i="3"/>
  <c r="P15" i="3"/>
  <c r="G15" i="3"/>
  <c r="F15" i="3"/>
  <c r="Z15" i="3" s="1"/>
  <c r="CL14" i="3"/>
  <c r="CK14" i="3"/>
  <c r="CJ14" i="3"/>
  <c r="CI14" i="3"/>
  <c r="CG14" i="3"/>
  <c r="CF14" i="3"/>
  <c r="CE14" i="3"/>
  <c r="CO14" i="3" s="1"/>
  <c r="CD14" i="3"/>
  <c r="CB14" i="3"/>
  <c r="CA14" i="3"/>
  <c r="BZ14" i="3"/>
  <c r="BY14" i="3"/>
  <c r="BS14" i="3"/>
  <c r="CH14" i="3" s="1"/>
  <c r="BN14" i="3"/>
  <c r="BM14" i="3"/>
  <c r="BL14" i="3"/>
  <c r="BK14" i="3"/>
  <c r="BJ14" i="3"/>
  <c r="BD14" i="3"/>
  <c r="AY14" i="3"/>
  <c r="AX14" i="3"/>
  <c r="AW14" i="3"/>
  <c r="AV14" i="3"/>
  <c r="AU14" i="3"/>
  <c r="AO14" i="3"/>
  <c r="AJ14" i="3"/>
  <c r="AI14" i="3"/>
  <c r="AH14" i="3"/>
  <c r="AG14" i="3"/>
  <c r="AF14" i="3"/>
  <c r="AE14" i="3"/>
  <c r="AD14" i="3"/>
  <c r="AC14" i="3"/>
  <c r="AB14" i="3"/>
  <c r="Q14" i="3"/>
  <c r="P14" i="3"/>
  <c r="G14" i="3"/>
  <c r="F14" i="3"/>
  <c r="BW13" i="3"/>
  <c r="CL13" i="3" s="1"/>
  <c r="BV13" i="3"/>
  <c r="BU13" i="3"/>
  <c r="CJ13" i="3" s="1"/>
  <c r="BT13" i="3"/>
  <c r="BR13" i="3"/>
  <c r="BQ13" i="3"/>
  <c r="BP13" i="3"/>
  <c r="BO13" i="3"/>
  <c r="BH13" i="3"/>
  <c r="BG13" i="3"/>
  <c r="BF13" i="3"/>
  <c r="BE13" i="3"/>
  <c r="BC13" i="3"/>
  <c r="BB13" i="3"/>
  <c r="BA13" i="3"/>
  <c r="AZ13" i="3"/>
  <c r="AS13" i="3"/>
  <c r="AR13" i="3"/>
  <c r="AQ13" i="3"/>
  <c r="AP13" i="3"/>
  <c r="AN13" i="3"/>
  <c r="AM13" i="3"/>
  <c r="AL13" i="3"/>
  <c r="AV13" i="3" s="1"/>
  <c r="AK13" i="3"/>
  <c r="Y13" i="3"/>
  <c r="X13" i="3"/>
  <c r="W13" i="3"/>
  <c r="V13" i="3"/>
  <c r="U13" i="3"/>
  <c r="T13" i="3"/>
  <c r="S13" i="3"/>
  <c r="R13" i="3"/>
  <c r="O13" i="3"/>
  <c r="N13" i="3"/>
  <c r="M13" i="3"/>
  <c r="L13" i="3"/>
  <c r="K13" i="3"/>
  <c r="J13" i="3"/>
  <c r="I13" i="3"/>
  <c r="H13" i="3"/>
  <c r="CL12" i="3"/>
  <c r="CK12" i="3"/>
  <c r="CJ12" i="3"/>
  <c r="CI12" i="3"/>
  <c r="CG12" i="3"/>
  <c r="CF12" i="3"/>
  <c r="CP12" i="3" s="1"/>
  <c r="CE12" i="3"/>
  <c r="CD12" i="3"/>
  <c r="CN12" i="3" s="1"/>
  <c r="CB12" i="3"/>
  <c r="CA12" i="3"/>
  <c r="BZ12" i="3"/>
  <c r="BY12" i="3"/>
  <c r="BS12" i="3"/>
  <c r="CH12" i="3" s="1"/>
  <c r="BN12" i="3"/>
  <c r="BM12" i="3"/>
  <c r="BL12" i="3"/>
  <c r="BK12" i="3"/>
  <c r="BJ12" i="3"/>
  <c r="BD12" i="3"/>
  <c r="AY12" i="3"/>
  <c r="AX12" i="3"/>
  <c r="AW12" i="3"/>
  <c r="AV12" i="3"/>
  <c r="AU12" i="3"/>
  <c r="AO12" i="3"/>
  <c r="AJ12" i="3"/>
  <c r="AI12" i="3"/>
  <c r="AH12" i="3"/>
  <c r="AG12" i="3"/>
  <c r="AF12" i="3"/>
  <c r="AE12" i="3"/>
  <c r="AD12" i="3"/>
  <c r="AC12" i="3"/>
  <c r="AB12" i="3"/>
  <c r="Q12" i="3"/>
  <c r="P12" i="3"/>
  <c r="G12" i="3"/>
  <c r="F12" i="3"/>
  <c r="CL11" i="3"/>
  <c r="CK11" i="3"/>
  <c r="CJ11" i="3"/>
  <c r="CI11" i="3"/>
  <c r="CG11" i="3"/>
  <c r="CQ11" i="3" s="1"/>
  <c r="CF11" i="3"/>
  <c r="CP11" i="3" s="1"/>
  <c r="CE11" i="3"/>
  <c r="CD11" i="3"/>
  <c r="CB11" i="3"/>
  <c r="CA11" i="3"/>
  <c r="BZ11" i="3"/>
  <c r="BY11" i="3"/>
  <c r="BS11" i="3"/>
  <c r="CH11" i="3" s="1"/>
  <c r="BN11" i="3"/>
  <c r="BM11" i="3"/>
  <c r="BL11" i="3"/>
  <c r="BK11" i="3"/>
  <c r="BJ11" i="3"/>
  <c r="BD11" i="3"/>
  <c r="AY11" i="3"/>
  <c r="AX11" i="3"/>
  <c r="AW11" i="3"/>
  <c r="AV11" i="3"/>
  <c r="AU11" i="3"/>
  <c r="AO11" i="3"/>
  <c r="AJ11" i="3"/>
  <c r="AI11" i="3"/>
  <c r="AH11" i="3"/>
  <c r="AG11" i="3"/>
  <c r="AF11" i="3"/>
  <c r="AE11" i="3"/>
  <c r="AD11" i="3"/>
  <c r="AC11" i="3"/>
  <c r="AB11" i="3"/>
  <c r="Q11" i="3"/>
  <c r="P11" i="3"/>
  <c r="G11" i="3"/>
  <c r="F11" i="3"/>
  <c r="CL10" i="3"/>
  <c r="CK10" i="3"/>
  <c r="CJ10" i="3"/>
  <c r="CI10" i="3"/>
  <c r="CG10" i="3"/>
  <c r="CF10" i="3"/>
  <c r="CE10" i="3"/>
  <c r="CD10" i="3"/>
  <c r="CB10" i="3"/>
  <c r="CA10" i="3"/>
  <c r="BZ10" i="3"/>
  <c r="BY10" i="3"/>
  <c r="BS10" i="3"/>
  <c r="CH10" i="3" s="1"/>
  <c r="BN10" i="3"/>
  <c r="BM10" i="3"/>
  <c r="BL10" i="3"/>
  <c r="BK10" i="3"/>
  <c r="BJ10" i="3"/>
  <c r="BD10" i="3"/>
  <c r="AY10" i="3"/>
  <c r="AX10" i="3"/>
  <c r="AW10" i="3"/>
  <c r="AV10" i="3"/>
  <c r="AU10" i="3"/>
  <c r="AO10" i="3"/>
  <c r="AJ10" i="3"/>
  <c r="AI10" i="3"/>
  <c r="AH10" i="3"/>
  <c r="AG10" i="3"/>
  <c r="AF10" i="3"/>
  <c r="AE10" i="3"/>
  <c r="AD10" i="3"/>
  <c r="AC10" i="3"/>
  <c r="AB10" i="3"/>
  <c r="Q10" i="3"/>
  <c r="P10" i="3"/>
  <c r="G10" i="3"/>
  <c r="F10" i="3"/>
  <c r="CQ7" i="3"/>
  <c r="CP7" i="3"/>
  <c r="CO7" i="3"/>
  <c r="CN7" i="3"/>
  <c r="CM7" i="3"/>
  <c r="CL7" i="3"/>
  <c r="CK7" i="3"/>
  <c r="CJ7" i="3"/>
  <c r="CI7" i="3"/>
  <c r="CH7" i="3"/>
  <c r="CG7" i="3"/>
  <c r="CF7" i="3"/>
  <c r="CE7" i="3"/>
  <c r="CD7" i="3"/>
  <c r="CC7" i="3"/>
  <c r="CB7" i="3"/>
  <c r="CA7" i="3"/>
  <c r="BZ7" i="3"/>
  <c r="BY7" i="3"/>
  <c r="BX7" i="3"/>
  <c r="BW7" i="3"/>
  <c r="BV7" i="3"/>
  <c r="BU7" i="3"/>
  <c r="BT7" i="3"/>
  <c r="BS7" i="3"/>
  <c r="BR7" i="3"/>
  <c r="BQ7" i="3"/>
  <c r="BP7" i="3"/>
  <c r="BO7" i="3"/>
  <c r="BN7" i="3"/>
  <c r="BM7" i="3"/>
  <c r="BL7" i="3"/>
  <c r="BK7" i="3"/>
  <c r="BJ7" i="3"/>
  <c r="BI7" i="3"/>
  <c r="BH7" i="3"/>
  <c r="BG7" i="3"/>
  <c r="BF7" i="3"/>
  <c r="BE7" i="3"/>
  <c r="BD7" i="3"/>
  <c r="BC7" i="3"/>
  <c r="BB7" i="3"/>
  <c r="BA7" i="3"/>
  <c r="AZ7" i="3"/>
  <c r="AY7" i="3"/>
  <c r="AX7" i="3"/>
  <c r="AW7" i="3"/>
  <c r="AV7" i="3"/>
  <c r="AU7" i="3"/>
  <c r="AT7" i="3"/>
  <c r="AS7" i="3"/>
  <c r="AR7" i="3"/>
  <c r="AQ7" i="3"/>
  <c r="AP7" i="3"/>
  <c r="AO7" i="3"/>
  <c r="AN7" i="3"/>
  <c r="AM7" i="3"/>
  <c r="AL7" i="3"/>
  <c r="AK7" i="3"/>
  <c r="AJ7" i="3"/>
  <c r="AI7" i="3"/>
  <c r="AH7" i="3"/>
  <c r="AG7" i="3"/>
  <c r="AF7" i="3"/>
  <c r="AE7" i="3"/>
  <c r="AD7" i="3"/>
  <c r="AC7" i="3"/>
  <c r="AB7" i="3"/>
  <c r="AA7" i="3"/>
  <c r="Z7" i="3"/>
  <c r="Y7" i="3"/>
  <c r="X7" i="3"/>
  <c r="W7" i="3"/>
  <c r="V7" i="3"/>
  <c r="U7" i="3"/>
  <c r="T7" i="3"/>
  <c r="S7" i="3"/>
  <c r="R7" i="3"/>
  <c r="Q7" i="3"/>
  <c r="P7" i="3"/>
  <c r="O7" i="3"/>
  <c r="N7" i="3"/>
  <c r="M7" i="3"/>
  <c r="L7" i="3"/>
  <c r="K7" i="3"/>
  <c r="J7" i="3"/>
  <c r="I7" i="3"/>
  <c r="H7" i="3"/>
  <c r="G7" i="3"/>
  <c r="F7" i="3"/>
  <c r="Z69" i="3" l="1"/>
  <c r="AG41" i="3"/>
  <c r="BK41" i="3"/>
  <c r="AA46" i="3"/>
  <c r="AA51" i="3"/>
  <c r="AA56" i="3"/>
  <c r="AA63" i="3"/>
  <c r="AA69" i="3"/>
  <c r="CP68" i="3"/>
  <c r="CN69" i="3"/>
  <c r="CO69" i="3"/>
  <c r="Z37" i="3"/>
  <c r="F45" i="3"/>
  <c r="AA67" i="3"/>
  <c r="CO30" i="3"/>
  <c r="AF32" i="3"/>
  <c r="CN14" i="3"/>
  <c r="CP25" i="3"/>
  <c r="AH32" i="3"/>
  <c r="AW32" i="3"/>
  <c r="Z40" i="3"/>
  <c r="BL41" i="3"/>
  <c r="CI41" i="3"/>
  <c r="Z47" i="3"/>
  <c r="CP53" i="3"/>
  <c r="CN54" i="3"/>
  <c r="Z57" i="3"/>
  <c r="CP60" i="3"/>
  <c r="CN61" i="3"/>
  <c r="Z64" i="3"/>
  <c r="CN67" i="3"/>
  <c r="Z70" i="3"/>
  <c r="Q49" i="3"/>
  <c r="G52" i="3"/>
  <c r="CQ53" i="3"/>
  <c r="CO67" i="3"/>
  <c r="CN10" i="3"/>
  <c r="CP14" i="3"/>
  <c r="AU16" i="3"/>
  <c r="BY32" i="3"/>
  <c r="Z35" i="3"/>
  <c r="AJ41" i="3"/>
  <c r="BN41" i="3"/>
  <c r="CK41" i="3"/>
  <c r="BY45" i="3"/>
  <c r="Z48" i="3"/>
  <c r="BL52" i="3"/>
  <c r="CP54" i="3"/>
  <c r="Z59" i="3"/>
  <c r="CP61" i="3"/>
  <c r="CN62" i="3"/>
  <c r="Z65" i="3"/>
  <c r="CP67" i="3"/>
  <c r="CN68" i="3"/>
  <c r="CO10" i="3"/>
  <c r="CQ14" i="3"/>
  <c r="CO15" i="3"/>
  <c r="AV16" i="3"/>
  <c r="BZ32" i="3"/>
  <c r="AO41" i="3"/>
  <c r="CL41" i="3"/>
  <c r="Q45" i="3"/>
  <c r="BZ45" i="3"/>
  <c r="AA48" i="3"/>
  <c r="CO50" i="3"/>
  <c r="AE52" i="3"/>
  <c r="BM52" i="3"/>
  <c r="CO55" i="3"/>
  <c r="AA59" i="3"/>
  <c r="CO62" i="3"/>
  <c r="AA65" i="3"/>
  <c r="CO68" i="3"/>
  <c r="AA71" i="3"/>
  <c r="CP10" i="3"/>
  <c r="CN11" i="3"/>
  <c r="AW16" i="3"/>
  <c r="CA32" i="3"/>
  <c r="Z36" i="3"/>
  <c r="P41" i="3"/>
  <c r="AU41" i="3"/>
  <c r="BY41" i="3"/>
  <c r="Z44" i="3"/>
  <c r="CA45" i="3"/>
  <c r="F49" i="3"/>
  <c r="CP50" i="3"/>
  <c r="Z53" i="3"/>
  <c r="CP55" i="3"/>
  <c r="CN56" i="3"/>
  <c r="Z60" i="3"/>
  <c r="CP62" i="3"/>
  <c r="CN63" i="3"/>
  <c r="Z66" i="3"/>
  <c r="Z72" i="3"/>
  <c r="CQ10" i="3"/>
  <c r="CQ15" i="3"/>
  <c r="AX16" i="3"/>
  <c r="CB32" i="3"/>
  <c r="Q41" i="3"/>
  <c r="AV41" i="3"/>
  <c r="BZ41" i="3"/>
  <c r="AA44" i="3"/>
  <c r="CQ50" i="3"/>
  <c r="CO51" i="3"/>
  <c r="AA53" i="3"/>
  <c r="AA60" i="3"/>
  <c r="CO63" i="3"/>
  <c r="AA72" i="3"/>
  <c r="AA20" i="3"/>
  <c r="AA50" i="3"/>
  <c r="Q32" i="3"/>
  <c r="AA25" i="3"/>
  <c r="Z31" i="3"/>
  <c r="Q13" i="3"/>
  <c r="AA22" i="3"/>
  <c r="AA18" i="3"/>
  <c r="AA23" i="3"/>
  <c r="AA33" i="3"/>
  <c r="AA34" i="3"/>
  <c r="AA36" i="3"/>
  <c r="AA38" i="3"/>
  <c r="AA47" i="3"/>
  <c r="AA21" i="3"/>
  <c r="AA26" i="3"/>
  <c r="AA28" i="3"/>
  <c r="Z56" i="3"/>
  <c r="AG52" i="3"/>
  <c r="Z61" i="3"/>
  <c r="P52" i="3"/>
  <c r="Z25" i="3"/>
  <c r="P49" i="3"/>
  <c r="CN65" i="3"/>
  <c r="Z11" i="3"/>
  <c r="Z12" i="3"/>
  <c r="Z51" i="3"/>
  <c r="AA35" i="3"/>
  <c r="AA43" i="3"/>
  <c r="AA41" i="3" s="1"/>
  <c r="G41" i="3"/>
  <c r="CH43" i="3"/>
  <c r="CH41" i="3" s="1"/>
  <c r="BS41" i="3"/>
  <c r="CO43" i="3"/>
  <c r="CO41" i="3" s="1"/>
  <c r="CE41" i="3"/>
  <c r="CQ43" i="3"/>
  <c r="CQ41" i="3" s="1"/>
  <c r="CG41" i="3"/>
  <c r="Z43" i="3"/>
  <c r="Z41" i="3" s="1"/>
  <c r="F41" i="3"/>
  <c r="Z33" i="3"/>
  <c r="P32" i="3"/>
  <c r="Z27" i="3"/>
  <c r="F52" i="3"/>
  <c r="Z46" i="3"/>
  <c r="Z26" i="3"/>
  <c r="CN55" i="3"/>
  <c r="Z71" i="3"/>
  <c r="AA37" i="3"/>
  <c r="AA14" i="3"/>
  <c r="Q16" i="3"/>
  <c r="AA31" i="3"/>
  <c r="AA39" i="3"/>
  <c r="Z29" i="3"/>
  <c r="Z34" i="3"/>
  <c r="CO11" i="3"/>
  <c r="CP66" i="3"/>
  <c r="AA70" i="3"/>
  <c r="P13" i="3"/>
  <c r="P16" i="3"/>
  <c r="Z16" i="3" s="1"/>
  <c r="G13" i="3"/>
  <c r="Z38" i="3"/>
  <c r="Z39" i="3"/>
  <c r="BK52" i="3"/>
  <c r="AA12" i="3"/>
  <c r="AA11" i="3"/>
  <c r="AB13" i="3"/>
  <c r="AD13" i="3"/>
  <c r="AF13" i="3"/>
  <c r="AH13" i="3"/>
  <c r="AA66" i="3"/>
  <c r="AC16" i="3"/>
  <c r="AE16" i="3"/>
  <c r="AG16" i="3"/>
  <c r="AI16" i="3"/>
  <c r="AA17" i="3"/>
  <c r="Z30" i="3"/>
  <c r="AC49" i="3"/>
  <c r="AE49" i="3"/>
  <c r="AG49" i="3"/>
  <c r="AI49" i="3"/>
  <c r="AO52" i="3"/>
  <c r="AA45" i="3"/>
  <c r="AC45" i="3"/>
  <c r="AE45" i="3"/>
  <c r="AG45" i="3"/>
  <c r="AI45" i="3"/>
  <c r="AD49" i="3"/>
  <c r="AF49" i="3"/>
  <c r="AH49" i="3"/>
  <c r="P45" i="3"/>
  <c r="Z45" i="3" s="1"/>
  <c r="AU49" i="3"/>
  <c r="K9" i="3"/>
  <c r="K2" i="3" s="1"/>
  <c r="W9" i="3"/>
  <c r="W2" i="3" s="1"/>
  <c r="BR9" i="3"/>
  <c r="BR2" i="3" s="1"/>
  <c r="AC32" i="3"/>
  <c r="AE32" i="3"/>
  <c r="AG32" i="3"/>
  <c r="AI32" i="3"/>
  <c r="AB45" i="3"/>
  <c r="AD45" i="3"/>
  <c r="AF45" i="3"/>
  <c r="AH45" i="3"/>
  <c r="AA10" i="3"/>
  <c r="F13" i="3"/>
  <c r="BW9" i="3"/>
  <c r="BW2" i="3" s="1"/>
  <c r="F32" i="3"/>
  <c r="G32" i="3"/>
  <c r="G49" i="3"/>
  <c r="AA49" i="3" s="1"/>
  <c r="AA15" i="3"/>
  <c r="G16" i="3"/>
  <c r="AA30" i="3"/>
  <c r="Z10" i="3"/>
  <c r="AP9" i="3"/>
  <c r="AP2" i="3" s="1"/>
  <c r="CI16" i="3"/>
  <c r="Z17" i="3"/>
  <c r="Z18" i="3"/>
  <c r="AT18" i="3"/>
  <c r="BI18" i="3"/>
  <c r="BX18" i="3"/>
  <c r="CN18" i="3"/>
  <c r="CP18" i="3"/>
  <c r="CH18" i="3"/>
  <c r="CH19" i="3"/>
  <c r="CH20" i="3"/>
  <c r="CH21" i="3"/>
  <c r="CH22" i="3"/>
  <c r="AA27" i="3"/>
  <c r="CH27" i="3"/>
  <c r="CH29" i="3"/>
  <c r="CH30" i="3"/>
  <c r="CH31" i="3"/>
  <c r="AX32" i="3"/>
  <c r="CJ32" i="3"/>
  <c r="CL32" i="3"/>
  <c r="CH33" i="3"/>
  <c r="CO33" i="3"/>
  <c r="CQ33" i="3"/>
  <c r="CH34" i="3"/>
  <c r="CO34" i="3"/>
  <c r="CQ34" i="3"/>
  <c r="CH35" i="3"/>
  <c r="CO35" i="3"/>
  <c r="CQ35" i="3"/>
  <c r="CH36" i="3"/>
  <c r="CO36" i="3"/>
  <c r="CH38" i="3"/>
  <c r="CO38" i="3"/>
  <c r="CQ38" i="3"/>
  <c r="CH39" i="3"/>
  <c r="CO39" i="3"/>
  <c r="CQ39" i="3"/>
  <c r="CH40" i="3"/>
  <c r="CO40" i="3"/>
  <c r="CQ40" i="3"/>
  <c r="CB45" i="3"/>
  <c r="CL45" i="3"/>
  <c r="CH46" i="3"/>
  <c r="CO46" i="3"/>
  <c r="CQ46" i="3"/>
  <c r="CH47" i="3"/>
  <c r="CQ47" i="3"/>
  <c r="CH48" i="3"/>
  <c r="CO48" i="3"/>
  <c r="AV49" i="3"/>
  <c r="BK49" i="3"/>
  <c r="BM49" i="3"/>
  <c r="CJ49" i="3"/>
  <c r="CO49" i="3" s="1"/>
  <c r="CL49" i="3"/>
  <c r="CQ49" i="3" s="1"/>
  <c r="CH50" i="3"/>
  <c r="CH51" i="3"/>
  <c r="Q52" i="3"/>
  <c r="CC69" i="3"/>
  <c r="CM69" i="3" s="1"/>
  <c r="CC71" i="3"/>
  <c r="CM71" i="3" s="1"/>
  <c r="CC73" i="3"/>
  <c r="CM73" i="3" s="1"/>
  <c r="CO12" i="3"/>
  <c r="CQ12" i="3"/>
  <c r="AC13" i="3"/>
  <c r="AE13" i="3"/>
  <c r="AG13" i="3"/>
  <c r="AI13" i="3"/>
  <c r="S9" i="3"/>
  <c r="S2" i="3" s="1"/>
  <c r="AX13" i="3"/>
  <c r="BK13" i="3"/>
  <c r="BM13" i="3"/>
  <c r="BF9" i="3"/>
  <c r="BF2" i="3" s="1"/>
  <c r="BZ13" i="3"/>
  <c r="CB13" i="3"/>
  <c r="BK16" i="3"/>
  <c r="BM16" i="3"/>
  <c r="CJ16" i="3"/>
  <c r="CL16" i="3"/>
  <c r="CH17" i="3"/>
  <c r="Z19" i="3"/>
  <c r="Z20" i="3"/>
  <c r="Z21" i="3"/>
  <c r="Z22" i="3"/>
  <c r="CN22" i="3"/>
  <c r="CP22" i="3"/>
  <c r="Z23" i="3"/>
  <c r="CN25" i="3"/>
  <c r="CI32" i="3"/>
  <c r="AU45" i="3"/>
  <c r="AW45" i="3"/>
  <c r="CI45" i="3"/>
  <c r="AB49" i="3"/>
  <c r="BL49" i="3"/>
  <c r="CN50" i="3"/>
  <c r="CN51" i="3"/>
  <c r="CG52" i="3"/>
  <c r="CL52" i="3"/>
  <c r="CO53" i="3"/>
  <c r="CH54" i="3"/>
  <c r="CO54" i="3"/>
  <c r="CQ54" i="3"/>
  <c r="CH55" i="3"/>
  <c r="CM55" i="3" s="1"/>
  <c r="CQ55" i="3"/>
  <c r="CO56" i="3"/>
  <c r="CH57" i="3"/>
  <c r="CO57" i="3"/>
  <c r="CQ57" i="3"/>
  <c r="CO59" i="3"/>
  <c r="CQ60" i="3"/>
  <c r="CQ61" i="3"/>
  <c r="CQ62" i="3"/>
  <c r="CQ63" i="3"/>
  <c r="CQ64" i="3"/>
  <c r="CQ65" i="3"/>
  <c r="CQ66" i="3"/>
  <c r="CQ67" i="3"/>
  <c r="CQ68" i="3"/>
  <c r="CQ69" i="3"/>
  <c r="CQ70" i="3"/>
  <c r="O9" i="3"/>
  <c r="O2" i="3" s="1"/>
  <c r="AL9" i="3"/>
  <c r="AL2" i="3" s="1"/>
  <c r="BU9" i="3"/>
  <c r="BU2" i="3" s="1"/>
  <c r="AR9" i="3"/>
  <c r="AR2" i="3" s="1"/>
  <c r="BE9" i="3"/>
  <c r="BE2" i="3" s="1"/>
  <c r="BG9" i="3"/>
  <c r="BG2" i="3" s="1"/>
  <c r="AJ16" i="3"/>
  <c r="AT22" i="3"/>
  <c r="BI22" i="3"/>
  <c r="BX22" i="3"/>
  <c r="AT25" i="3"/>
  <c r="BI25" i="3"/>
  <c r="BX25" i="3"/>
  <c r="AT29" i="3"/>
  <c r="BI29" i="3"/>
  <c r="BX29" i="3"/>
  <c r="CN29" i="3"/>
  <c r="CP29" i="3"/>
  <c r="AB52" i="3"/>
  <c r="AD52" i="3"/>
  <c r="AF52" i="3"/>
  <c r="AH52" i="3"/>
  <c r="AT53" i="3"/>
  <c r="BI53" i="3"/>
  <c r="BX53" i="3"/>
  <c r="AT54" i="3"/>
  <c r="BI54" i="3"/>
  <c r="BX54" i="3"/>
  <c r="AT55" i="3"/>
  <c r="BI55" i="3"/>
  <c r="AT56" i="3"/>
  <c r="BI56" i="3"/>
  <c r="BX56" i="3"/>
  <c r="AT57" i="3"/>
  <c r="BI57" i="3"/>
  <c r="BX57" i="3"/>
  <c r="AT59" i="3"/>
  <c r="BI59" i="3"/>
  <c r="BX59" i="3"/>
  <c r="AT68" i="3"/>
  <c r="BI68" i="3"/>
  <c r="CM68" i="3"/>
  <c r="AT69" i="3"/>
  <c r="BI69" i="3"/>
  <c r="AT70" i="3"/>
  <c r="BI70" i="3"/>
  <c r="CM70" i="3"/>
  <c r="AT71" i="3"/>
  <c r="BI71" i="3"/>
  <c r="CN71" i="3"/>
  <c r="CP71" i="3"/>
  <c r="BP9" i="3"/>
  <c r="BP2" i="3" s="1"/>
  <c r="BO9" i="3"/>
  <c r="BO2" i="3" s="1"/>
  <c r="BQ9" i="3"/>
  <c r="BQ2" i="3" s="1"/>
  <c r="BA9" i="3"/>
  <c r="BA2" i="3" s="1"/>
  <c r="AC52" i="3"/>
  <c r="R9" i="3"/>
  <c r="R2" i="3" s="1"/>
  <c r="T9" i="3"/>
  <c r="T2" i="3" s="1"/>
  <c r="V9" i="3"/>
  <c r="V2" i="3" s="1"/>
  <c r="X9" i="3"/>
  <c r="X2" i="3" s="1"/>
  <c r="AQ9" i="3"/>
  <c r="AQ2" i="3" s="1"/>
  <c r="AS9" i="3"/>
  <c r="AS2" i="3" s="1"/>
  <c r="BH9" i="3"/>
  <c r="BH2" i="3" s="1"/>
  <c r="AT20" i="3"/>
  <c r="BI20" i="3"/>
  <c r="BX20" i="3"/>
  <c r="CN20" i="3"/>
  <c r="CP20" i="3"/>
  <c r="AT27" i="3"/>
  <c r="BI27" i="3"/>
  <c r="BX27" i="3"/>
  <c r="CN27" i="3"/>
  <c r="CP27" i="3"/>
  <c r="BD32" i="3"/>
  <c r="U9" i="3"/>
  <c r="U2" i="3" s="1"/>
  <c r="Y9" i="3"/>
  <c r="Y2" i="3" s="1"/>
  <c r="BD45" i="3"/>
  <c r="AT73" i="3"/>
  <c r="BI73" i="3"/>
  <c r="CN73" i="3"/>
  <c r="CP73" i="3"/>
  <c r="BJ13" i="3"/>
  <c r="AY13" i="3"/>
  <c r="AZ9" i="3"/>
  <c r="AZ2" i="3" s="1"/>
  <c r="BL13" i="3"/>
  <c r="BB9" i="3"/>
  <c r="BB2" i="3" s="1"/>
  <c r="CI13" i="3"/>
  <c r="BT9" i="3"/>
  <c r="BT2" i="3" s="1"/>
  <c r="CK13" i="3"/>
  <c r="CK9" i="3" s="1"/>
  <c r="BV9" i="3"/>
  <c r="BV2" i="3" s="1"/>
  <c r="Z14" i="3"/>
  <c r="CN15" i="3"/>
  <c r="AB16" i="3"/>
  <c r="H9" i="3"/>
  <c r="H2" i="3" s="1"/>
  <c r="AD16" i="3"/>
  <c r="J9" i="3"/>
  <c r="J2" i="3" s="1"/>
  <c r="AF16" i="3"/>
  <c r="L9" i="3"/>
  <c r="L2" i="3" s="1"/>
  <c r="AH16" i="3"/>
  <c r="N9" i="3"/>
  <c r="N2" i="3" s="1"/>
  <c r="CQ48" i="3"/>
  <c r="CI52" i="3"/>
  <c r="BS52" i="3"/>
  <c r="CH52" i="3" s="1"/>
  <c r="I9" i="3"/>
  <c r="I2" i="3" s="1"/>
  <c r="M9" i="3"/>
  <c r="M2" i="3" s="1"/>
  <c r="AN9" i="3"/>
  <c r="AN2" i="3" s="1"/>
  <c r="BC9" i="3"/>
  <c r="BC2" i="3" s="1"/>
  <c r="BY16" i="3"/>
  <c r="BN16" i="3"/>
  <c r="CC16" i="3" s="1"/>
  <c r="CF16" i="3"/>
  <c r="CP16" i="3" s="1"/>
  <c r="BJ49" i="3"/>
  <c r="AY49" i="3"/>
  <c r="AU52" i="3"/>
  <c r="AK9" i="3"/>
  <c r="AK2" i="3" s="1"/>
  <c r="AW52" i="3"/>
  <c r="AM9" i="3"/>
  <c r="AM2" i="3" s="1"/>
  <c r="AO13" i="3"/>
  <c r="BD16" i="3"/>
  <c r="AT17" i="3"/>
  <c r="BI17" i="3"/>
  <c r="BX17" i="3"/>
  <c r="CN17" i="3"/>
  <c r="CP17" i="3"/>
  <c r="AT19" i="3"/>
  <c r="BI19" i="3"/>
  <c r="BX19" i="3"/>
  <c r="CN19" i="3"/>
  <c r="CP19" i="3"/>
  <c r="AT21" i="3"/>
  <c r="BI21" i="3"/>
  <c r="BX21" i="3"/>
  <c r="CN21" i="3"/>
  <c r="CP21" i="3"/>
  <c r="AT23" i="3"/>
  <c r="BI23" i="3"/>
  <c r="BX23" i="3"/>
  <c r="CN23" i="3"/>
  <c r="CP23" i="3"/>
  <c r="AT26" i="3"/>
  <c r="BI26" i="3"/>
  <c r="BX26" i="3"/>
  <c r="CN26" i="3"/>
  <c r="CP26" i="3"/>
  <c r="AT28" i="3"/>
  <c r="BI28" i="3"/>
  <c r="BX28" i="3"/>
  <c r="CN28" i="3"/>
  <c r="CP28" i="3"/>
  <c r="AO32" i="3"/>
  <c r="BJ32" i="3"/>
  <c r="BL32" i="3"/>
  <c r="AO45" i="3"/>
  <c r="BJ45" i="3"/>
  <c r="BL45" i="3"/>
  <c r="AO49" i="3"/>
  <c r="BD52" i="3"/>
  <c r="BY52" i="3"/>
  <c r="CA52" i="3"/>
  <c r="AT72" i="3"/>
  <c r="BI72" i="3"/>
  <c r="CM72" i="3"/>
  <c r="CN72" i="3"/>
  <c r="CP72" i="3"/>
  <c r="AT10" i="3"/>
  <c r="BI10" i="3"/>
  <c r="BX10" i="3"/>
  <c r="CC10" i="3"/>
  <c r="CM10" i="3" s="1"/>
  <c r="AT11" i="3"/>
  <c r="BI11" i="3"/>
  <c r="BX11" i="3"/>
  <c r="CC11" i="3"/>
  <c r="CM11" i="3" s="1"/>
  <c r="AT12" i="3"/>
  <c r="BI12" i="3"/>
  <c r="BX12" i="3"/>
  <c r="CC12" i="3"/>
  <c r="CM12" i="3" s="1"/>
  <c r="AU13" i="3"/>
  <c r="AW13" i="3"/>
  <c r="BD13" i="3"/>
  <c r="BY13" i="3"/>
  <c r="CA13" i="3"/>
  <c r="BS13" i="3"/>
  <c r="CH13" i="3" s="1"/>
  <c r="CG13" i="3"/>
  <c r="CQ13" i="3" s="1"/>
  <c r="AT14" i="3"/>
  <c r="BI14" i="3"/>
  <c r="BX14" i="3"/>
  <c r="CC14" i="3"/>
  <c r="CM14" i="3" s="1"/>
  <c r="AT15" i="3"/>
  <c r="BI15" i="3"/>
  <c r="CM15" i="3"/>
  <c r="CP15" i="3"/>
  <c r="AO16" i="3"/>
  <c r="BJ16" i="3"/>
  <c r="BL16" i="3"/>
  <c r="CD16" i="3"/>
  <c r="CO17" i="3"/>
  <c r="CQ17" i="3"/>
  <c r="CO18" i="3"/>
  <c r="CQ18" i="3"/>
  <c r="CO19" i="3"/>
  <c r="CQ19" i="3"/>
  <c r="CO20" i="3"/>
  <c r="CQ20" i="3"/>
  <c r="CO21" i="3"/>
  <c r="CQ21" i="3"/>
  <c r="CO22" i="3"/>
  <c r="CQ22" i="3"/>
  <c r="CO23" i="3"/>
  <c r="CQ23" i="3"/>
  <c r="CO25" i="3"/>
  <c r="CQ25" i="3"/>
  <c r="CO26" i="3"/>
  <c r="CQ26" i="3"/>
  <c r="CO27" i="3"/>
  <c r="CQ27" i="3"/>
  <c r="CO28" i="3"/>
  <c r="CQ28" i="3"/>
  <c r="CO29" i="3"/>
  <c r="CQ29" i="3"/>
  <c r="CE13" i="3"/>
  <c r="CO13" i="3" s="1"/>
  <c r="AT30" i="3"/>
  <c r="BI30" i="3"/>
  <c r="BX30" i="3"/>
  <c r="CN30" i="3"/>
  <c r="CP30" i="3"/>
  <c r="AT31" i="3"/>
  <c r="BI31" i="3"/>
  <c r="BX31" i="3"/>
  <c r="CN31" i="3"/>
  <c r="CP31" i="3"/>
  <c r="AJ32" i="3"/>
  <c r="BK32" i="3"/>
  <c r="BM32" i="3"/>
  <c r="BN32" i="3"/>
  <c r="CC32" i="3" s="1"/>
  <c r="CF32" i="3"/>
  <c r="CP32" i="3" s="1"/>
  <c r="AT33" i="3"/>
  <c r="BI33" i="3"/>
  <c r="BX33" i="3"/>
  <c r="CN33" i="3"/>
  <c r="CP33" i="3"/>
  <c r="AT34" i="3"/>
  <c r="BI34" i="3"/>
  <c r="BX34" i="3"/>
  <c r="CN34" i="3"/>
  <c r="CP34" i="3"/>
  <c r="AT35" i="3"/>
  <c r="BI35" i="3"/>
  <c r="BX35" i="3"/>
  <c r="CN35" i="3"/>
  <c r="CP35" i="3"/>
  <c r="AT36" i="3"/>
  <c r="BI36" i="3"/>
  <c r="BX36" i="3"/>
  <c r="CN36" i="3"/>
  <c r="CP36" i="3"/>
  <c r="AT37" i="3"/>
  <c r="CN37" i="3"/>
  <c r="CP37" i="3"/>
  <c r="AT38" i="3"/>
  <c r="BI38" i="3"/>
  <c r="BX38" i="3"/>
  <c r="CN38" i="3"/>
  <c r="CP38" i="3"/>
  <c r="AT39" i="3"/>
  <c r="BI39" i="3"/>
  <c r="BX39" i="3"/>
  <c r="CN39" i="3"/>
  <c r="CP39" i="3"/>
  <c r="AT40" i="3"/>
  <c r="BI40" i="3"/>
  <c r="BX40" i="3"/>
  <c r="CN40" i="3"/>
  <c r="CP40" i="3"/>
  <c r="AT43" i="3"/>
  <c r="BI43" i="3"/>
  <c r="BX43" i="3"/>
  <c r="CN43" i="3"/>
  <c r="CP43" i="3"/>
  <c r="AT44" i="3"/>
  <c r="BI44" i="3"/>
  <c r="BX44" i="3"/>
  <c r="CN44" i="3"/>
  <c r="CP44" i="3"/>
  <c r="AJ45" i="3"/>
  <c r="BK45" i="3"/>
  <c r="BM45" i="3"/>
  <c r="BN45" i="3"/>
  <c r="CC45" i="3" s="1"/>
  <c r="CF45" i="3"/>
  <c r="AT46" i="3"/>
  <c r="BI46" i="3"/>
  <c r="BX46" i="3"/>
  <c r="CN46" i="3"/>
  <c r="CP46" i="3"/>
  <c r="AT47" i="3"/>
  <c r="BI47" i="3"/>
  <c r="BX47" i="3"/>
  <c r="CN47" i="3"/>
  <c r="CP47" i="3"/>
  <c r="AT48" i="3"/>
  <c r="BI48" i="3"/>
  <c r="BX48" i="3"/>
  <c r="CN48" i="3"/>
  <c r="CP48" i="3"/>
  <c r="AJ49" i="3"/>
  <c r="BD49" i="3"/>
  <c r="BY49" i="3"/>
  <c r="CA49" i="3"/>
  <c r="BS49" i="3"/>
  <c r="CH49" i="3" s="1"/>
  <c r="AT50" i="3"/>
  <c r="BI50" i="3"/>
  <c r="BX50" i="3"/>
  <c r="CC50" i="3"/>
  <c r="AT51" i="3"/>
  <c r="BI51" i="3"/>
  <c r="BX51" i="3"/>
  <c r="CC51" i="3"/>
  <c r="CD32" i="3"/>
  <c r="CD45" i="3"/>
  <c r="AW49" i="3"/>
  <c r="BJ52" i="3"/>
  <c r="AY52" i="3"/>
  <c r="AV52" i="3"/>
  <c r="AX52" i="3"/>
  <c r="BZ52" i="3"/>
  <c r="CB52" i="3"/>
  <c r="CE52" i="3"/>
  <c r="CO52" i="3" s="1"/>
  <c r="AT60" i="3"/>
  <c r="BI60" i="3"/>
  <c r="AT61" i="3"/>
  <c r="BI61" i="3"/>
  <c r="BX61" i="3"/>
  <c r="CC61" i="3"/>
  <c r="AT62" i="3"/>
  <c r="BI62" i="3"/>
  <c r="BX62" i="3"/>
  <c r="CC62" i="3"/>
  <c r="AT63" i="3"/>
  <c r="BI63" i="3"/>
  <c r="BX63" i="3"/>
  <c r="CC63" i="3"/>
  <c r="CM63" i="3" s="1"/>
  <c r="AT64" i="3"/>
  <c r="BI64" i="3"/>
  <c r="BX64" i="3"/>
  <c r="CC64" i="3"/>
  <c r="AT65" i="3"/>
  <c r="BI65" i="3"/>
  <c r="BX65" i="3"/>
  <c r="CC65" i="3"/>
  <c r="CM65" i="3" s="1"/>
  <c r="AT66" i="3"/>
  <c r="BI66" i="3"/>
  <c r="AT67" i="3"/>
  <c r="BI67" i="3"/>
  <c r="BX67" i="3"/>
  <c r="CC67" i="3"/>
  <c r="CO71" i="3"/>
  <c r="CQ71" i="3"/>
  <c r="CO72" i="3"/>
  <c r="CQ72" i="3"/>
  <c r="CO73" i="3"/>
  <c r="CQ73" i="3"/>
  <c r="CC53" i="3"/>
  <c r="CM53" i="3" s="1"/>
  <c r="CC54" i="3"/>
  <c r="CC56" i="3"/>
  <c r="CM56" i="3" s="1"/>
  <c r="CC57" i="3"/>
  <c r="CC59" i="3"/>
  <c r="CM59" i="3" s="1"/>
  <c r="AJ13" i="3"/>
  <c r="BN13" i="3"/>
  <c r="CD13" i="3"/>
  <c r="CF13" i="3"/>
  <c r="BX15" i="3"/>
  <c r="AY16" i="3"/>
  <c r="BS16" i="3"/>
  <c r="CE16" i="3"/>
  <c r="CG16" i="3"/>
  <c r="CC17" i="3"/>
  <c r="CC18" i="3"/>
  <c r="CC19" i="3"/>
  <c r="CC20" i="3"/>
  <c r="CC21" i="3"/>
  <c r="CC22" i="3"/>
  <c r="CC23" i="3"/>
  <c r="CC25" i="3"/>
  <c r="CC26" i="3"/>
  <c r="CC27" i="3"/>
  <c r="CC28" i="3"/>
  <c r="CC29" i="3"/>
  <c r="CC30" i="3"/>
  <c r="CC31" i="3"/>
  <c r="AY32" i="3"/>
  <c r="BS32" i="3"/>
  <c r="CH32" i="3" s="1"/>
  <c r="CE32" i="3"/>
  <c r="CG32" i="3"/>
  <c r="CC33" i="3"/>
  <c r="CC34" i="3"/>
  <c r="CC35" i="3"/>
  <c r="CC36" i="3"/>
  <c r="CQ36" i="3"/>
  <c r="BI37" i="3"/>
  <c r="CM37" i="3"/>
  <c r="BX37" i="3"/>
  <c r="CO37" i="3"/>
  <c r="CQ37" i="3"/>
  <c r="CC38" i="3"/>
  <c r="CC39" i="3"/>
  <c r="CC40" i="3"/>
  <c r="CC43" i="3"/>
  <c r="CC44" i="3"/>
  <c r="CM44" i="3" s="1"/>
  <c r="AY45" i="3"/>
  <c r="BS45" i="3"/>
  <c r="CH45" i="3" s="1"/>
  <c r="CE45" i="3"/>
  <c r="CO45" i="3" s="1"/>
  <c r="CG45" i="3"/>
  <c r="CC46" i="3"/>
  <c r="CC47" i="3"/>
  <c r="CC48" i="3"/>
  <c r="BN49" i="3"/>
  <c r="BZ49" i="3"/>
  <c r="CB49" i="3"/>
  <c r="CD49" i="3"/>
  <c r="CN49" i="3" s="1"/>
  <c r="CF49" i="3"/>
  <c r="CP49" i="3" s="1"/>
  <c r="AJ52" i="3"/>
  <c r="BN52" i="3"/>
  <c r="CD52" i="3"/>
  <c r="CF52" i="3"/>
  <c r="CP52" i="3" s="1"/>
  <c r="BX55" i="3"/>
  <c r="CN59" i="3"/>
  <c r="CP59" i="3"/>
  <c r="BX60" i="3"/>
  <c r="CM60" i="3"/>
  <c r="BX66" i="3"/>
  <c r="CM66" i="3"/>
  <c r="BX68" i="3"/>
  <c r="BX69" i="3"/>
  <c r="BX70" i="3"/>
  <c r="BX71" i="3"/>
  <c r="BX72" i="3"/>
  <c r="BX73" i="3"/>
  <c r="Z49" i="3" l="1"/>
  <c r="AA32" i="3"/>
  <c r="AA13" i="3"/>
  <c r="Z52" i="3"/>
  <c r="Z32" i="3"/>
  <c r="CP41" i="3"/>
  <c r="BX41" i="3"/>
  <c r="AT41" i="3"/>
  <c r="CN41" i="3"/>
  <c r="BI41" i="3"/>
  <c r="CM43" i="3"/>
  <c r="CM41" i="3" s="1"/>
  <c r="CC41" i="3"/>
  <c r="Q9" i="3"/>
  <c r="Q2" i="3" s="1"/>
  <c r="AA16" i="3"/>
  <c r="AG9" i="3"/>
  <c r="Z13" i="3"/>
  <c r="F9" i="3"/>
  <c r="F2" i="3" s="1"/>
  <c r="P9" i="3"/>
  <c r="P2" i="3" s="1"/>
  <c r="G9" i="3"/>
  <c r="G2" i="3" s="1"/>
  <c r="AE9" i="3"/>
  <c r="CQ52" i="3"/>
  <c r="CM17" i="3"/>
  <c r="AB9" i="3"/>
  <c r="CM54" i="3"/>
  <c r="CM47" i="3"/>
  <c r="CM38" i="3"/>
  <c r="CM21" i="3"/>
  <c r="CM19" i="3"/>
  <c r="BI52" i="3"/>
  <c r="CM50" i="3"/>
  <c r="AT45" i="3"/>
  <c r="CN16" i="3"/>
  <c r="AA52" i="3"/>
  <c r="CJ9" i="3"/>
  <c r="CM48" i="3"/>
  <c r="BI45" i="3"/>
  <c r="CM36" i="3"/>
  <c r="CM34" i="3"/>
  <c r="CM31" i="3"/>
  <c r="CM29" i="3"/>
  <c r="CM57" i="3"/>
  <c r="AV9" i="3"/>
  <c r="CN45" i="3"/>
  <c r="CN32" i="3"/>
  <c r="AU9" i="3"/>
  <c r="AC9" i="3"/>
  <c r="CL9" i="3"/>
  <c r="CM61" i="3"/>
  <c r="CQ45" i="3"/>
  <c r="CM39" i="3"/>
  <c r="CM35" i="3"/>
  <c r="CM33" i="3"/>
  <c r="CO32" i="3"/>
  <c r="BI32" i="3"/>
  <c r="CM30" i="3"/>
  <c r="CM46" i="3"/>
  <c r="CM40" i="3"/>
  <c r="CQ32" i="3"/>
  <c r="CM22" i="3"/>
  <c r="CM20" i="3"/>
  <c r="CM18" i="3"/>
  <c r="AX9" i="3"/>
  <c r="CM51" i="3"/>
  <c r="AT49" i="3"/>
  <c r="CM67" i="3"/>
  <c r="CM64" i="3"/>
  <c r="CM62" i="3"/>
  <c r="BZ9" i="3"/>
  <c r="AI9" i="3"/>
  <c r="AH9" i="3"/>
  <c r="AD9" i="3"/>
  <c r="CP45" i="3"/>
  <c r="CM27" i="3"/>
  <c r="CM25" i="3"/>
  <c r="AT52" i="3"/>
  <c r="CM28" i="3"/>
  <c r="CM26" i="3"/>
  <c r="CM23" i="3"/>
  <c r="BX16" i="3"/>
  <c r="AT32" i="3"/>
  <c r="BI13" i="3"/>
  <c r="BL9" i="3"/>
  <c r="AO9" i="3"/>
  <c r="AO2" i="3" s="1"/>
  <c r="AF9" i="3"/>
  <c r="BI49" i="3"/>
  <c r="CN52" i="3"/>
  <c r="AT16" i="3"/>
  <c r="CB9" i="3"/>
  <c r="BM9" i="3"/>
  <c r="CI9" i="3"/>
  <c r="BK9" i="3"/>
  <c r="BJ9" i="3"/>
  <c r="CM45" i="3"/>
  <c r="CA9" i="3"/>
  <c r="BD9" i="3"/>
  <c r="BD2" i="3" s="1"/>
  <c r="BY9" i="3"/>
  <c r="AW9" i="3"/>
  <c r="CM32" i="3"/>
  <c r="CQ16" i="3"/>
  <c r="CG9" i="3"/>
  <c r="BI16" i="3"/>
  <c r="AY9" i="3"/>
  <c r="AY2" i="3" s="1"/>
  <c r="CP13" i="3"/>
  <c r="CF9" i="3"/>
  <c r="CC13" i="3"/>
  <c r="BX13" i="3"/>
  <c r="BN9" i="3"/>
  <c r="BN2" i="3" s="1"/>
  <c r="CC52" i="3"/>
  <c r="BX52" i="3"/>
  <c r="CC49" i="3"/>
  <c r="CM49" i="3" s="1"/>
  <c r="BX49" i="3"/>
  <c r="BX45" i="3"/>
  <c r="CO16" i="3"/>
  <c r="CE9" i="3"/>
  <c r="CH16" i="3"/>
  <c r="CH9" i="3" s="1"/>
  <c r="BS9" i="3"/>
  <c r="BS2" i="3" s="1"/>
  <c r="BX32" i="3"/>
  <c r="CN13" i="3"/>
  <c r="CD9" i="3"/>
  <c r="AT13" i="3"/>
  <c r="AJ9" i="3"/>
  <c r="AJ2" i="3" s="1"/>
  <c r="Z9" i="3" l="1"/>
  <c r="AA9" i="3"/>
  <c r="BI9" i="3"/>
  <c r="CQ9" i="3"/>
  <c r="CP9" i="3"/>
  <c r="CO9" i="3"/>
  <c r="CM52" i="3"/>
  <c r="AT9" i="3"/>
  <c r="CN9" i="3"/>
  <c r="CM13" i="3"/>
  <c r="CC9" i="3"/>
  <c r="CM16" i="3"/>
  <c r="BX9" i="3"/>
  <c r="CM9" i="3" l="1"/>
</calcChain>
</file>

<file path=xl/sharedStrings.xml><?xml version="1.0" encoding="utf-8"?>
<sst xmlns="http://schemas.openxmlformats.org/spreadsheetml/2006/main" count="321" uniqueCount="176">
  <si>
    <t>Номер п/п</t>
  </si>
  <si>
    <t>Наименование расходного обязательства муниципального образования, возникающего в результате принятия нормативных правовых актов муниципальных образований, заключения договоров (соглашений)</t>
  </si>
  <si>
    <t>Код строки</t>
  </si>
  <si>
    <t>№ группы полно-мочий</t>
  </si>
  <si>
    <t>осуществление мероприятий по обеспечению безопасности людей на водных объектах, охране их жизни и здоровья</t>
  </si>
  <si>
    <t>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</si>
  <si>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участие в предупреждении и ликвидации последствий чрезвычайных ситуаций в границах сельского поселения</t>
  </si>
  <si>
    <t>участие в организации деятельности по сбору (в том числе раздельному сбору) и транспортированию твердых коммунальных отходов</t>
  </si>
  <si>
    <t>организация ритуальных услуг и содержание мест захоронения</t>
  </si>
  <si>
    <t>осуществление в пределах, установленных водным законодательством Российской Федерации, полномочий собственника водных объектов, информирование населения об ограничениях их использования</t>
  </si>
  <si>
    <t>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</si>
  <si>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</si>
  <si>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t>
  </si>
  <si>
    <t>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</si>
  <si>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</si>
  <si>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t>
  </si>
  <si>
    <t>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</si>
  <si>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по реализации права устанавливать за счет местного бюджета дополнительные меры социальной поддержки и социальной помощи для отдельных категорий граждан вне зависимости от наличия в федеральных законах положений, устанавливающих указанное право, всего</t>
  </si>
  <si>
    <t>предоставление доплаты за выслугу лет к трудовой пенсии муниципальным служащим за счет средств местного бюджета</t>
  </si>
  <si>
    <t>за счет субвенций, предоставленных из федерального бюджета, всего</t>
  </si>
  <si>
    <t>за счет субвенций, предоставленных из бюджета субъекта Российской Федерации, всего</t>
  </si>
  <si>
    <t>на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</si>
  <si>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по предоставлению иных межбюджетных трансфертов, всего</t>
  </si>
  <si>
    <t>на осуществление воинского учета на территориях, на которых отсутствуют структурные подразделения военных комиссариатов</t>
  </si>
  <si>
    <t>Расходные обязательства, возникшие в результате принятия нормативных правовых актов сельского поселения, заключения договоров (соглашений), всего из них:</t>
  </si>
  <si>
    <t>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вопросов местного значения сельского поселения, всего</t>
  </si>
  <si>
    <t>по перечню, предусмотренному частью  3 статьи  14 Федерального закона от 6 октября 2003 г. № 131-ФЗ «Об общих принципах организации местного самоуправления в Российской Федерации», всего</t>
  </si>
  <si>
    <t>владение, пользование и распоряжение имуществом, находящимся в муниципальной собственности сельского поселения</t>
  </si>
  <si>
    <t>обеспечение первичных мер пожарной безопасности в границах населенных пунктов сельского поселения</t>
  </si>
  <si>
    <t>создание условий для организации досуга и обеспечения жителей сельского поселения услугами организаций культуры</t>
  </si>
  <si>
    <t>обеспечение условий для развития на территории сельского поселения физической культуры, школьного спорта и массового спорта</t>
  </si>
  <si>
    <t>организация проведения официальных физкультурно-оздоровительных и спортивных мероприятий сельского поселения</t>
  </si>
  <si>
    <t>организация благоустройства территории сельского поселения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</si>
  <si>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организация благоустройства территории сельского поселения в части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 за исключением расходов, осуществляемых за счет средств дорожных фондов</t>
  </si>
  <si>
    <t>в случаях закрепления законом субъекта Российской Федерации за сельскими поселениями вопросов местного значения  из числа вопросов местного значения городского поселения, предусмотренных частью 1 статьи 14 Федерального закона от 6 октября 2003 г. № 131-ФЗ «Об общих принципах организации местного самоуправления в Российской Федерации», всего</t>
  </si>
  <si>
    <t>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</si>
  <si>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</si>
  <si>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сохранение, использование и популяризация объектов культурного наследия (памятников истории и культуры), находящихся в собственности поселения, охрана объектов культурного наследия (памятников истории и культуры) местного (муниципального) значения, расположенных на территории сельского поселения</t>
  </si>
  <si>
    <t>создание условий для массового отдыха жителей сельского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</si>
  <si>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t>
  </si>
  <si>
    <t>в случаях заключения соглашения с органами местного самоуправления муниципального района о передаче сельскому поселению осуществления части своих полномочий по решению вопросов местного значения муниципального района, всего</t>
  </si>
  <si>
    <t>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полномочий органов местного самоуправления сельского поселения по решению вопросов местного значения сельского поселения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</si>
  <si>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права на решение вопросов, не отнесенных к вопросам местного значения сельского поселения, всего</t>
  </si>
  <si>
    <t>по перечню, предусмотренному Федеральным  законом от 6 октября 2003 г. № 131-ФЗ «Об общих принципах организации местного самоуправления в Российской Федерации», всего</t>
  </si>
  <si>
    <t>осуществление мероприятий по отлову и содержанию безнадзорных животных, обитающих на территории сельского поселения</t>
  </si>
  <si>
    <t>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</si>
  <si>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отдельные государственные полномочия, не переданные, но осуществляемые органами местного самоуправления сельского поселения за счет субвенций из бюджета субъекта Российской Федерации</t>
  </si>
  <si>
    <t>Расходные обязательства, возникшие в результате принятия нормативных правовых актов сельского поселения, заключения соглашений, предусматривающих предоставление межбюджетных трансфертов из бюджета сельского поселения другим бюджетам бюджетной системы Российской Федерации, всего</t>
  </si>
  <si>
    <t>5.7.</t>
  </si>
  <si>
    <t>Условно утвержденные расходы на первый и второй годы планового периода в соответствии с решением о местном бюджете сельского поселения</t>
  </si>
  <si>
    <t>Итого расходных обязательств муниципальных образований, без учета внутренних оборотов</t>
  </si>
  <si>
    <t>Итого расходных обязательств муниципальных образований</t>
  </si>
  <si>
    <t>0409</t>
  </si>
  <si>
    <t>0412</t>
  </si>
  <si>
    <t>0113</t>
  </si>
  <si>
    <t>0801</t>
  </si>
  <si>
    <t>0309</t>
  </si>
  <si>
    <t>0406</t>
  </si>
  <si>
    <t>0104</t>
  </si>
  <si>
    <t>0501</t>
  </si>
  <si>
    <t>0107</t>
  </si>
  <si>
    <t>1001</t>
  </si>
  <si>
    <t>0203</t>
  </si>
  <si>
    <t>0503</t>
  </si>
  <si>
    <t xml:space="preserve">осуществление контроля за исполнением бюджета поселения </t>
  </si>
  <si>
    <t>5.                   </t>
  </si>
  <si>
    <t>5.1.             </t>
  </si>
  <si>
    <t>5.1.1.3.                        </t>
  </si>
  <si>
    <t>5.1.1.4.                        </t>
  </si>
  <si>
    <t>5.1.1.6.                        </t>
  </si>
  <si>
    <t>5.1.1.7.                        </t>
  </si>
  <si>
    <t>5.1.1.8.                        </t>
  </si>
  <si>
    <t>5.1.1.11.                    </t>
  </si>
  <si>
    <t>5.1.1.12.                    </t>
  </si>
  <si>
    <t>5.1.2.1.                        </t>
  </si>
  <si>
    <t>5.1.2.3.                        </t>
  </si>
  <si>
    <t>5.1.2.4.                        </t>
  </si>
  <si>
    <t>5.1.2.12.                    </t>
  </si>
  <si>
    <t>5.1.2.14.                    </t>
  </si>
  <si>
    <t>5.1.2.16.                    </t>
  </si>
  <si>
    <t>5.1.2.17.                    </t>
  </si>
  <si>
    <t>5.1.2.18.                    </t>
  </si>
  <si>
    <t>5.1.2.19.                    </t>
  </si>
  <si>
    <t>5.1.2.21.                    </t>
  </si>
  <si>
    <t>5.1.2.23.                    </t>
  </si>
  <si>
    <t>5.2.             </t>
  </si>
  <si>
    <t>5.2.1.       </t>
  </si>
  <si>
    <t>5.2.2.       </t>
  </si>
  <si>
    <t>5.2.13.   </t>
  </si>
  <si>
    <t>5.2.17.   </t>
  </si>
  <si>
    <t>5.2.19.   </t>
  </si>
  <si>
    <t>5.2.20.   </t>
  </si>
  <si>
    <t>5.3.             </t>
  </si>
  <si>
    <t>5.3.1.12.                    </t>
  </si>
  <si>
    <t>5.4.             </t>
  </si>
  <si>
    <t>5.4.1.3.                        </t>
  </si>
  <si>
    <t>5.4.2.       </t>
  </si>
  <si>
    <t>5.4.2.1.                        </t>
  </si>
  <si>
    <t>5.5.             </t>
  </si>
  <si>
    <t>5.6.             </t>
  </si>
  <si>
    <t>5.6.2.1.1.                  </t>
  </si>
  <si>
    <t>5.6.2.1.2.                  </t>
  </si>
  <si>
    <r>
      <t xml:space="preserve">5.1.1.      </t>
    </r>
    <r>
      <rPr>
        <b/>
        <sz val="12"/>
        <rFont val="Times New Roman"/>
        <family val="1"/>
        <charset val="204"/>
      </rPr>
      <t> </t>
    </r>
  </si>
  <si>
    <r>
      <t xml:space="preserve">5.1.2.      </t>
    </r>
    <r>
      <rPr>
        <b/>
        <sz val="12"/>
        <rFont val="Times New Roman"/>
        <family val="1"/>
        <charset val="204"/>
      </rPr>
      <t> </t>
    </r>
  </si>
  <si>
    <r>
      <t xml:space="preserve">5.1.3.      </t>
    </r>
    <r>
      <rPr>
        <b/>
        <sz val="12"/>
        <rFont val="Times New Roman"/>
        <family val="1"/>
        <charset val="204"/>
      </rPr>
      <t> </t>
    </r>
  </si>
  <si>
    <r>
      <t xml:space="preserve">5.3.1.      </t>
    </r>
    <r>
      <rPr>
        <b/>
        <sz val="12"/>
        <rFont val="Times New Roman"/>
        <family val="1"/>
        <charset val="204"/>
      </rPr>
      <t> </t>
    </r>
  </si>
  <si>
    <r>
      <t xml:space="preserve">5.3.3.      </t>
    </r>
    <r>
      <rPr>
        <b/>
        <sz val="12"/>
        <rFont val="Times New Roman"/>
        <family val="1"/>
        <charset val="204"/>
      </rPr>
      <t> </t>
    </r>
  </si>
  <si>
    <r>
      <t xml:space="preserve">5.3.3.1.                       </t>
    </r>
    <r>
      <rPr>
        <b/>
        <sz val="12"/>
        <rFont val="Times New Roman"/>
        <family val="1"/>
        <charset val="204"/>
      </rPr>
      <t> </t>
    </r>
  </si>
  <si>
    <r>
      <t xml:space="preserve">5.4.1.      </t>
    </r>
    <r>
      <rPr>
        <b/>
        <sz val="12"/>
        <rFont val="Times New Roman"/>
        <family val="1"/>
        <charset val="204"/>
      </rPr>
      <t> </t>
    </r>
  </si>
  <si>
    <r>
      <t xml:space="preserve">5.6.2.      </t>
    </r>
    <r>
      <rPr>
        <b/>
        <sz val="12"/>
        <rFont val="Times New Roman"/>
        <family val="1"/>
        <charset val="204"/>
      </rPr>
      <t> </t>
    </r>
  </si>
  <si>
    <t>0502</t>
  </si>
  <si>
    <t>0111</t>
  </si>
  <si>
    <t>Всего</t>
  </si>
  <si>
    <t>Утвержденные бюджетные назначения</t>
  </si>
  <si>
    <t>Исполнено</t>
  </si>
  <si>
    <t xml:space="preserve">в т.ч. за счет целевых средств федерального бюджета </t>
  </si>
  <si>
    <t xml:space="preserve">в т.ч. за счет целевых средств регионального бюджета </t>
  </si>
  <si>
    <t>в т.ч. за счет прочих безвозмездных поступлений, включая средства Фондов</t>
  </si>
  <si>
    <t>в т.ч. за счет средств местных бюджетов</t>
  </si>
  <si>
    <t>Разделы, подр-лы</t>
  </si>
  <si>
    <t>Капвложения 2022 год</t>
  </si>
  <si>
    <t>6=8+10+12+14</t>
  </si>
  <si>
    <t>7=9+11+13+15</t>
  </si>
  <si>
    <t>16=17+18+19+20</t>
  </si>
  <si>
    <t>21=22+23+24+25</t>
  </si>
  <si>
    <t>26=27+28+29+30</t>
  </si>
  <si>
    <t>31=32+33+34+35</t>
  </si>
  <si>
    <t>36=38+40+42+44</t>
  </si>
  <si>
    <t>37=39+41+43+45</t>
  </si>
  <si>
    <t>46=47+48+49+50</t>
  </si>
  <si>
    <t>51=52+53+54+55</t>
  </si>
  <si>
    <t>56=57+58+59+60</t>
  </si>
  <si>
    <t>61=62+63+64+65</t>
  </si>
  <si>
    <t>66=68+70+72+74</t>
  </si>
  <si>
    <t>67=69+71+73+75</t>
  </si>
  <si>
    <t>76=77+78+79+80</t>
  </si>
  <si>
    <t>81=82+83+84+85</t>
  </si>
  <si>
    <t>86=87+88+89+90</t>
  </si>
  <si>
    <t>91=92+93+94+95</t>
  </si>
  <si>
    <t>9999</t>
  </si>
  <si>
    <t>0309  (2200)</t>
  </si>
  <si>
    <t>1102</t>
  </si>
  <si>
    <t>1105</t>
  </si>
  <si>
    <t>0801 (40580)</t>
  </si>
  <si>
    <t>0104 (7019)</t>
  </si>
  <si>
    <t>ВСЕГО 0113,0501</t>
  </si>
  <si>
    <t>ВСЕГО 0309,0310</t>
  </si>
  <si>
    <t>0310</t>
  </si>
  <si>
    <t>ВСЕГО 0503,0603</t>
  </si>
  <si>
    <t>0603</t>
  </si>
  <si>
    <t>ВСЕГО 0102,0103,0104,0106,0113</t>
  </si>
  <si>
    <t>0106</t>
  </si>
  <si>
    <t>ВСЕГО 0104, 0801</t>
  </si>
  <si>
    <t>ВСЕГО 0104,0113</t>
  </si>
  <si>
    <t>ВСЕГО</t>
  </si>
  <si>
    <t>0707</t>
  </si>
  <si>
    <t>5.1.1.17.                    </t>
  </si>
  <si>
    <t>организация и осуществление мероприятий по работе с детьми и молодежью в сельском поселении</t>
  </si>
  <si>
    <t>ВСЕГО 0104, 0102, 0113</t>
  </si>
  <si>
    <t>0102 (213)</t>
  </si>
  <si>
    <t>0104(211+266)</t>
  </si>
  <si>
    <t>Без капвложений 2022 год</t>
  </si>
  <si>
    <t xml:space="preserve">Без капвложений 2024 год </t>
  </si>
  <si>
    <t>Капвложения 2023 год</t>
  </si>
  <si>
    <t>Отчетный 2021 год</t>
  </si>
  <si>
    <t xml:space="preserve">Капвложения 2021 год </t>
  </si>
  <si>
    <t xml:space="preserve">Без капвложений 2021 год </t>
  </si>
  <si>
    <t xml:space="preserve">Текущий 2022 год </t>
  </si>
  <si>
    <t>Плановый период 2023</t>
  </si>
  <si>
    <t>Без капвложений 2023 год</t>
  </si>
  <si>
    <t xml:space="preserve">ПЛАНОВЫЙ ПЕРИОД первый год 2024 </t>
  </si>
  <si>
    <t>Капвложения 2024 год</t>
  </si>
  <si>
    <t>ПЛАНОВЫЙ ПЕРИОД второй год 2025г</t>
  </si>
  <si>
    <t xml:space="preserve">Капвложения 2025 год </t>
  </si>
  <si>
    <t xml:space="preserve">Без капвложений 2025 год </t>
  </si>
  <si>
    <t>0102 (211)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</si>
</sst>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_ ;[Red]\-#,##0.00\ "/>
  </numFmts>
  <fonts count="10" x14ac:knownFonts="1">
    <font>
      <sz val="11"/>
      <color theme="1"/>
      <name val="Calibri"/>
      <family val="2"/>
      <scheme val="minor"/>
    </font>
    <font>
      <b/>
      <sz val="12"/>
      <name val="Times New Roman"/>
      <family val="1"/>
      <charset val="204"/>
    </font>
    <font>
      <sz val="12"/>
      <name val="Times New Roman"/>
      <family val="1"/>
      <charset val="204"/>
    </font>
    <font>
      <b/>
      <sz val="12"/>
      <color theme="1"/>
      <name val="Times New Roman"/>
      <family val="1"/>
      <charset val="204"/>
    </font>
    <font>
      <b/>
      <sz val="16"/>
      <color theme="1"/>
      <name val="Times New Roman"/>
      <family val="1"/>
      <charset val="204"/>
    </font>
    <font>
      <b/>
      <sz val="11"/>
      <color theme="1"/>
      <name val="Times New Roman"/>
      <family val="1"/>
      <charset val="204"/>
    </font>
    <font>
      <sz val="12"/>
      <color theme="1"/>
      <name val="Calibri"/>
      <family val="2"/>
      <scheme val="minor"/>
    </font>
    <font>
      <sz val="12"/>
      <color theme="1"/>
      <name val="Calibri"/>
      <family val="2"/>
      <charset val="204"/>
      <scheme val="minor"/>
    </font>
    <font>
      <b/>
      <sz val="14"/>
      <color theme="1"/>
      <name val="Calibri"/>
      <family val="2"/>
      <charset val="204"/>
      <scheme val="minor"/>
    </font>
    <font>
      <sz val="10"/>
      <name val="Arial"/>
      <charset val="204"/>
    </font>
  </fonts>
  <fills count="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9" tint="0.59999389629810485"/>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2">
    <xf numFmtId="0" fontId="0" fillId="0" borderId="0"/>
    <xf numFmtId="0" fontId="9" fillId="0" borderId="0"/>
  </cellStyleXfs>
  <cellXfs count="55">
    <xf numFmtId="0" fontId="0" fillId="0" borderId="0" xfId="0"/>
    <xf numFmtId="0" fontId="0" fillId="0" borderId="0" xfId="0" applyFill="1"/>
    <xf numFmtId="0" fontId="1" fillId="0" borderId="1" xfId="0" applyFont="1" applyFill="1" applyBorder="1" applyAlignment="1">
      <alignment horizontal="justify" vertical="center" wrapText="1"/>
    </xf>
    <xf numFmtId="0" fontId="2" fillId="0" borderId="1" xfId="0" applyFont="1" applyFill="1" applyBorder="1" applyAlignment="1">
      <alignment horizontal="justify" vertical="center" wrapText="1"/>
    </xf>
    <xf numFmtId="49" fontId="2" fillId="0" borderId="1" xfId="0" applyNumberFormat="1" applyFont="1" applyFill="1" applyBorder="1" applyAlignment="1">
      <alignment horizontal="center" vertical="center"/>
    </xf>
    <xf numFmtId="49" fontId="2" fillId="0" borderId="1" xfId="0" applyNumberFormat="1" applyFont="1" applyFill="1" applyBorder="1" applyAlignment="1">
      <alignment horizontal="center" vertical="center" wrapText="1"/>
    </xf>
    <xf numFmtId="0" fontId="1" fillId="0" borderId="1" xfId="0" applyFont="1" applyFill="1" applyBorder="1" applyAlignment="1">
      <alignment vertical="center" wrapText="1"/>
    </xf>
    <xf numFmtId="0" fontId="2" fillId="3" borderId="1" xfId="0" applyFont="1" applyFill="1" applyBorder="1" applyAlignment="1">
      <alignment horizontal="justify" vertical="center" wrapText="1"/>
    </xf>
    <xf numFmtId="0" fontId="2" fillId="3" borderId="1" xfId="0" applyFont="1" applyFill="1" applyBorder="1" applyAlignment="1">
      <alignment horizontal="center" vertical="center" wrapText="1"/>
    </xf>
    <xf numFmtId="49" fontId="2" fillId="3" borderId="1" xfId="0" applyNumberFormat="1" applyFont="1" applyFill="1" applyBorder="1" applyAlignment="1">
      <alignment horizontal="center" vertical="center"/>
    </xf>
    <xf numFmtId="49" fontId="2" fillId="3"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4" xfId="0" applyFont="1" applyBorder="1" applyAlignment="1">
      <alignment horizontal="center" vertical="center" wrapText="1"/>
    </xf>
    <xf numFmtId="0" fontId="3"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3" borderId="1" xfId="0" applyFont="1" applyFill="1" applyBorder="1" applyAlignment="1">
      <alignment vertical="center" wrapText="1"/>
    </xf>
    <xf numFmtId="0" fontId="1" fillId="3" borderId="1" xfId="0" applyFont="1" applyFill="1" applyBorder="1" applyAlignment="1">
      <alignment horizontal="justify" vertical="center" wrapText="1"/>
    </xf>
    <xf numFmtId="164" fontId="6" fillId="0" borderId="1" xfId="0" applyNumberFormat="1" applyFont="1" applyFill="1" applyBorder="1" applyAlignment="1">
      <alignment horizontal="center" vertical="center"/>
    </xf>
    <xf numFmtId="164" fontId="7" fillId="0" borderId="1" xfId="0" applyNumberFormat="1" applyFont="1" applyFill="1" applyBorder="1" applyAlignment="1">
      <alignment horizontal="center" vertical="center"/>
    </xf>
    <xf numFmtId="0" fontId="3" fillId="4" borderId="1" xfId="0" applyFont="1" applyFill="1" applyBorder="1" applyAlignment="1">
      <alignment horizontal="center" vertical="center" wrapText="1"/>
    </xf>
    <xf numFmtId="0" fontId="5" fillId="4" borderId="1" xfId="0" applyFont="1" applyFill="1" applyBorder="1" applyAlignment="1">
      <alignment horizontal="center" vertical="center"/>
    </xf>
    <xf numFmtId="0" fontId="3" fillId="4" borderId="2" xfId="0" applyFont="1" applyFill="1" applyBorder="1" applyAlignment="1">
      <alignment horizontal="center" vertical="center" wrapText="1"/>
    </xf>
    <xf numFmtId="0" fontId="5" fillId="4" borderId="2" xfId="0" applyFont="1" applyFill="1" applyBorder="1" applyAlignment="1">
      <alignment horizontal="center" vertical="center"/>
    </xf>
    <xf numFmtId="0" fontId="5" fillId="4" borderId="4"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8" fillId="0" borderId="0" xfId="0" applyFont="1" applyFill="1" applyAlignment="1">
      <alignment horizontal="center" vertical="center"/>
    </xf>
    <xf numFmtId="4" fontId="6" fillId="0" borderId="0" xfId="0" applyNumberFormat="1" applyFont="1" applyFill="1" applyAlignment="1">
      <alignment vertical="center"/>
    </xf>
    <xf numFmtId="0" fontId="0" fillId="0" borderId="4" xfId="0" applyBorder="1" applyAlignment="1">
      <alignment wrapText="1"/>
    </xf>
    <xf numFmtId="0" fontId="1" fillId="3" borderId="1"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4" borderId="4" xfId="0" applyFont="1" applyFill="1" applyBorder="1" applyAlignment="1">
      <alignment horizontal="left" vertical="center" wrapText="1"/>
    </xf>
    <xf numFmtId="0" fontId="1" fillId="4" borderId="1" xfId="0" applyFont="1" applyFill="1" applyBorder="1" applyAlignment="1">
      <alignment horizontal="center" vertical="center" wrapText="1"/>
    </xf>
    <xf numFmtId="4" fontId="3" fillId="4" borderId="1" xfId="0" applyNumberFormat="1" applyFont="1" applyFill="1" applyBorder="1" applyAlignment="1">
      <alignment horizontal="center" vertical="center"/>
    </xf>
    <xf numFmtId="0" fontId="4" fillId="0" borderId="8" xfId="0" applyFont="1" applyFill="1" applyBorder="1" applyAlignment="1">
      <alignment horizontal="center" vertical="center"/>
    </xf>
    <xf numFmtId="0" fontId="1" fillId="0" borderId="2" xfId="0" applyFont="1" applyFill="1" applyBorder="1" applyAlignment="1">
      <alignment horizontal="center" vertical="center" wrapText="1"/>
    </xf>
    <xf numFmtId="0" fontId="0" fillId="0" borderId="3" xfId="0" applyBorder="1" applyAlignment="1">
      <alignment wrapText="1"/>
    </xf>
    <xf numFmtId="0" fontId="0" fillId="0" borderId="4" xfId="0" applyBorder="1" applyAlignment="1">
      <alignment wrapText="1"/>
    </xf>
    <xf numFmtId="0" fontId="4" fillId="0" borderId="5" xfId="0" applyFont="1" applyFill="1" applyBorder="1" applyAlignment="1">
      <alignment horizontal="center" vertical="center" wrapText="1"/>
    </xf>
    <xf numFmtId="0" fontId="4" fillId="0" borderId="7"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Border="1" applyAlignment="1">
      <alignment horizontal="center" vertical="center"/>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1" fillId="2" borderId="1" xfId="0" applyNumberFormat="1" applyFont="1" applyFill="1" applyBorder="1" applyAlignment="1">
      <alignment horizontal="center" vertical="center" wrapText="1"/>
    </xf>
    <xf numFmtId="0" fontId="1" fillId="2" borderId="5" xfId="0" applyNumberFormat="1" applyFont="1" applyFill="1" applyBorder="1" applyAlignment="1">
      <alignment horizontal="center" vertical="center" wrapText="1"/>
    </xf>
    <xf numFmtId="0" fontId="1" fillId="2" borderId="6"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CQ73"/>
  <sheetViews>
    <sheetView tabSelected="1" zoomScale="70" zoomScaleNormal="70" workbookViewId="0">
      <pane xSplit="5" ySplit="8" topLeftCell="CF9" activePane="bottomRight" state="frozen"/>
      <selection pane="topRight" activeCell="F1" sqref="F1"/>
      <selection pane="bottomLeft" activeCell="A9" sqref="A9"/>
      <selection pane="bottomRight" activeCell="F49" sqref="F49"/>
    </sheetView>
  </sheetViews>
  <sheetFormatPr defaultColWidth="9.140625" defaultRowHeight="60" customHeight="1" outlineLevelCol="1" x14ac:dyDescent="0.25"/>
  <cols>
    <col min="1" max="1" width="10.42578125" style="1" customWidth="1"/>
    <col min="2" max="2" width="93.5703125" style="1" customWidth="1"/>
    <col min="3" max="3" width="11.42578125" style="1" customWidth="1"/>
    <col min="4" max="4" width="11.7109375" style="1" customWidth="1"/>
    <col min="5" max="5" width="17.5703125" style="1" customWidth="1"/>
    <col min="6" max="6" width="16.7109375" style="1" customWidth="1"/>
    <col min="7" max="7" width="16.5703125" style="1" customWidth="1"/>
    <col min="8" max="8" width="18.140625" style="1" customWidth="1"/>
    <col min="9" max="9" width="14.5703125" style="1" customWidth="1"/>
    <col min="10" max="10" width="17.7109375" style="1" customWidth="1"/>
    <col min="11" max="11" width="17.140625" style="1" customWidth="1"/>
    <col min="12" max="13" width="18.140625" style="1" customWidth="1"/>
    <col min="14" max="14" width="17.5703125" style="1" customWidth="1"/>
    <col min="15" max="25" width="18.7109375" style="1" customWidth="1"/>
    <col min="26" max="35" width="17.7109375" style="1" customWidth="1"/>
    <col min="36" max="36" width="17.5703125" style="1" customWidth="1"/>
    <col min="37" max="37" width="21.42578125" style="1" customWidth="1"/>
    <col min="38" max="38" width="23.5703125" style="1" customWidth="1"/>
    <col min="39" max="39" width="22.5703125" style="1" customWidth="1"/>
    <col min="40" max="40" width="20.7109375" style="1" customWidth="1"/>
    <col min="41" max="45" width="18.7109375" style="1" customWidth="1"/>
    <col min="46" max="50" width="17.7109375" style="1" customWidth="1"/>
    <col min="51" max="55" width="20.7109375" style="1" customWidth="1"/>
    <col min="56" max="60" width="18.7109375" style="1" hidden="1" customWidth="1" outlineLevel="1"/>
    <col min="61" max="65" width="17.7109375" style="1" hidden="1" customWidth="1" outlineLevel="1"/>
    <col min="66" max="66" width="20.7109375" style="1" customWidth="1" collapsed="1"/>
    <col min="67" max="70" width="20.7109375" style="1" customWidth="1"/>
    <col min="71" max="80" width="17.7109375" style="1" hidden="1" customWidth="1" outlineLevel="1"/>
    <col min="81" max="81" width="20.7109375" style="1" customWidth="1" collapsed="1"/>
    <col min="82" max="85" width="20.7109375" style="1" customWidth="1"/>
    <col min="86" max="95" width="17.7109375" style="1" customWidth="1"/>
    <col min="96" max="16384" width="9.140625" style="1"/>
  </cols>
  <sheetData>
    <row r="1" spans="1:95" s="29" customFormat="1" ht="23.25" customHeight="1" x14ac:dyDescent="0.25">
      <c r="F1" s="29">
        <v>22199281.719999999</v>
      </c>
      <c r="G1" s="29">
        <v>21101080.77</v>
      </c>
      <c r="H1" s="29">
        <v>394124.54</v>
      </c>
      <c r="I1" s="29">
        <v>394124.54</v>
      </c>
      <c r="J1" s="29">
        <v>7468499.6399999997</v>
      </c>
      <c r="K1" s="29">
        <v>7324539.3499999996</v>
      </c>
      <c r="L1" s="29">
        <v>0</v>
      </c>
      <c r="M1" s="29">
        <v>0</v>
      </c>
      <c r="N1" s="29">
        <f>F1-H1-J1-L1</f>
        <v>14336657.539999999</v>
      </c>
      <c r="O1" s="29">
        <f>G1-I1-K1-M1</f>
        <v>13382416.880000001</v>
      </c>
      <c r="P1" s="29">
        <v>1218208.96</v>
      </c>
      <c r="Q1" s="29">
        <v>1217904.96</v>
      </c>
      <c r="R1" s="29">
        <v>28800</v>
      </c>
      <c r="S1" s="29">
        <v>28800</v>
      </c>
      <c r="T1" s="29">
        <v>60000</v>
      </c>
      <c r="U1" s="29">
        <v>60000</v>
      </c>
      <c r="V1" s="29">
        <v>0</v>
      </c>
      <c r="W1" s="29">
        <v>0</v>
      </c>
      <c r="X1" s="29">
        <f>P1-R1-T1-V1</f>
        <v>1129408.96</v>
      </c>
      <c r="Y1" s="29">
        <f>Q1-S1-U1-W1</f>
        <v>1129104.96</v>
      </c>
      <c r="AJ1" s="29">
        <v>21902229.829999998</v>
      </c>
      <c r="AK1" s="29">
        <v>308919.58</v>
      </c>
      <c r="AL1" s="29">
        <v>6043993.5700000003</v>
      </c>
      <c r="AM1" s="29">
        <v>0</v>
      </c>
      <c r="AN1" s="29">
        <f>AJ1-AK1-AL1-AM1</f>
        <v>15549316.68</v>
      </c>
      <c r="AO1" s="29">
        <v>296780</v>
      </c>
      <c r="AP1" s="29">
        <v>0</v>
      </c>
      <c r="AQ1" s="29">
        <v>0</v>
      </c>
      <c r="AR1" s="29">
        <v>0</v>
      </c>
      <c r="AS1" s="29">
        <f>AO1-AP1-AQ1-AR1</f>
        <v>296780</v>
      </c>
      <c r="AY1" s="29">
        <v>12092300</v>
      </c>
      <c r="AZ1" s="29">
        <v>294200</v>
      </c>
      <c r="BA1" s="29">
        <v>100</v>
      </c>
      <c r="BB1" s="29">
        <v>0</v>
      </c>
      <c r="BC1" s="29">
        <f>AY1-AZ1-BA1-BB1</f>
        <v>11798000</v>
      </c>
      <c r="BH1" s="29">
        <f>BD1-BE1-BF1-BG1</f>
        <v>0</v>
      </c>
      <c r="BN1" s="29">
        <v>11649000</v>
      </c>
      <c r="BO1" s="29">
        <v>304600</v>
      </c>
      <c r="BP1" s="29">
        <v>100</v>
      </c>
      <c r="BQ1" s="29">
        <v>0</v>
      </c>
      <c r="BR1" s="29">
        <f>BN1-BO1-BP1-BQ1</f>
        <v>11344300</v>
      </c>
      <c r="BW1" s="29">
        <f>BS1-BT1-BU1-BV1</f>
        <v>0</v>
      </c>
    </row>
    <row r="2" spans="1:95" s="29" customFormat="1" ht="23.25" customHeight="1" x14ac:dyDescent="0.25">
      <c r="F2" s="29">
        <f>F1-F9</f>
        <v>0</v>
      </c>
      <c r="G2" s="29">
        <f t="shared" ref="G2:Y2" si="0">G1-G9</f>
        <v>0</v>
      </c>
      <c r="H2" s="29">
        <f t="shared" si="0"/>
        <v>0</v>
      </c>
      <c r="I2" s="29">
        <f t="shared" si="0"/>
        <v>0</v>
      </c>
      <c r="J2" s="29">
        <f t="shared" si="0"/>
        <v>0</v>
      </c>
      <c r="K2" s="29">
        <f t="shared" si="0"/>
        <v>0</v>
      </c>
      <c r="L2" s="29">
        <f t="shared" si="0"/>
        <v>0</v>
      </c>
      <c r="M2" s="29">
        <f t="shared" si="0"/>
        <v>0</v>
      </c>
      <c r="N2" s="29">
        <f t="shared" si="0"/>
        <v>0</v>
      </c>
      <c r="O2" s="29">
        <f t="shared" si="0"/>
        <v>0</v>
      </c>
      <c r="P2" s="29">
        <f>P1-P9</f>
        <v>0</v>
      </c>
      <c r="Q2" s="29">
        <f t="shared" si="0"/>
        <v>0</v>
      </c>
      <c r="R2" s="29">
        <f t="shared" si="0"/>
        <v>0</v>
      </c>
      <c r="S2" s="29">
        <f t="shared" si="0"/>
        <v>0</v>
      </c>
      <c r="T2" s="29">
        <f t="shared" si="0"/>
        <v>0</v>
      </c>
      <c r="U2" s="29">
        <f t="shared" si="0"/>
        <v>0</v>
      </c>
      <c r="V2" s="29">
        <f t="shared" si="0"/>
        <v>0</v>
      </c>
      <c r="W2" s="29">
        <f t="shared" si="0"/>
        <v>0</v>
      </c>
      <c r="X2" s="29">
        <f t="shared" si="0"/>
        <v>0</v>
      </c>
      <c r="Y2" s="29">
        <f t="shared" si="0"/>
        <v>0</v>
      </c>
      <c r="AJ2" s="29">
        <f t="shared" ref="AJ2:AS2" si="1">AJ1-AJ9</f>
        <v>0</v>
      </c>
      <c r="AK2" s="29">
        <f t="shared" si="1"/>
        <v>0</v>
      </c>
      <c r="AL2" s="29">
        <f t="shared" si="1"/>
        <v>0</v>
      </c>
      <c r="AM2" s="29">
        <f t="shared" si="1"/>
        <v>0</v>
      </c>
      <c r="AN2" s="29">
        <f t="shared" si="1"/>
        <v>0</v>
      </c>
      <c r="AO2" s="29">
        <f t="shared" si="1"/>
        <v>0</v>
      </c>
      <c r="AP2" s="29">
        <f t="shared" si="1"/>
        <v>0</v>
      </c>
      <c r="AQ2" s="29">
        <f t="shared" si="1"/>
        <v>0</v>
      </c>
      <c r="AR2" s="29">
        <f t="shared" si="1"/>
        <v>0</v>
      </c>
      <c r="AS2" s="29">
        <f t="shared" si="1"/>
        <v>0</v>
      </c>
      <c r="AY2" s="29">
        <f t="shared" ref="AY2:BH2" si="2">AY1-AY9</f>
        <v>0</v>
      </c>
      <c r="AZ2" s="29">
        <f t="shared" si="2"/>
        <v>0</v>
      </c>
      <c r="BA2" s="29">
        <f t="shared" si="2"/>
        <v>0</v>
      </c>
      <c r="BB2" s="29">
        <f t="shared" si="2"/>
        <v>0</v>
      </c>
      <c r="BC2" s="29">
        <f t="shared" si="2"/>
        <v>0</v>
      </c>
      <c r="BD2" s="29">
        <f t="shared" si="2"/>
        <v>0</v>
      </c>
      <c r="BE2" s="29">
        <f t="shared" si="2"/>
        <v>0</v>
      </c>
      <c r="BF2" s="29">
        <f t="shared" si="2"/>
        <v>0</v>
      </c>
      <c r="BG2" s="29">
        <f t="shared" si="2"/>
        <v>0</v>
      </c>
      <c r="BH2" s="29">
        <f t="shared" si="2"/>
        <v>0</v>
      </c>
      <c r="BN2" s="29">
        <f t="shared" ref="BN2:BW2" si="3">BN1-BN9</f>
        <v>0</v>
      </c>
      <c r="BO2" s="29">
        <f t="shared" si="3"/>
        <v>0</v>
      </c>
      <c r="BP2" s="29">
        <f t="shared" si="3"/>
        <v>0</v>
      </c>
      <c r="BQ2" s="29">
        <f t="shared" si="3"/>
        <v>0</v>
      </c>
      <c r="BR2" s="29">
        <f t="shared" si="3"/>
        <v>0</v>
      </c>
      <c r="BS2" s="29">
        <f t="shared" si="3"/>
        <v>0</v>
      </c>
      <c r="BT2" s="29">
        <f t="shared" si="3"/>
        <v>0</v>
      </c>
      <c r="BU2" s="29">
        <f t="shared" si="3"/>
        <v>0</v>
      </c>
      <c r="BV2" s="29">
        <f t="shared" si="3"/>
        <v>0</v>
      </c>
      <c r="BW2" s="29">
        <f t="shared" si="3"/>
        <v>0</v>
      </c>
    </row>
    <row r="3" spans="1:95" s="28" customFormat="1" ht="33.75" customHeight="1" x14ac:dyDescent="0.25">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c r="AK3" s="36"/>
      <c r="AL3" s="36"/>
      <c r="AM3" s="36"/>
      <c r="AN3" s="36"/>
      <c r="AO3" s="36"/>
      <c r="AP3" s="36"/>
      <c r="AQ3" s="36"/>
      <c r="AR3" s="36"/>
      <c r="AS3" s="36"/>
      <c r="AT3" s="36"/>
      <c r="AU3" s="36"/>
      <c r="AV3" s="36"/>
      <c r="AW3" s="36"/>
      <c r="AX3" s="36"/>
      <c r="AY3" s="36"/>
      <c r="AZ3" s="36"/>
      <c r="BA3" s="36"/>
      <c r="BB3" s="36"/>
      <c r="BC3" s="36"/>
      <c r="BD3" s="36"/>
      <c r="BE3" s="36"/>
      <c r="BF3" s="36"/>
      <c r="BG3" s="36"/>
      <c r="BH3" s="36"/>
      <c r="BI3" s="36"/>
      <c r="BJ3" s="36"/>
      <c r="BK3" s="36"/>
      <c r="BL3" s="36"/>
      <c r="BM3" s="36"/>
      <c r="BN3" s="36"/>
      <c r="BO3" s="36"/>
      <c r="BP3" s="36"/>
      <c r="BQ3" s="36"/>
      <c r="BR3" s="36"/>
      <c r="BS3" s="36"/>
      <c r="BT3" s="36"/>
      <c r="BU3" s="36"/>
      <c r="BV3" s="36"/>
      <c r="BW3" s="36"/>
      <c r="BX3" s="36"/>
      <c r="BY3" s="36"/>
      <c r="BZ3" s="36"/>
      <c r="CA3" s="36"/>
      <c r="CB3" s="36"/>
      <c r="CC3" s="36"/>
      <c r="CD3" s="36"/>
      <c r="CE3" s="36"/>
      <c r="CF3" s="36"/>
      <c r="CG3" s="36"/>
      <c r="CH3" s="36"/>
      <c r="CI3" s="36"/>
      <c r="CJ3" s="36"/>
      <c r="CK3" s="36"/>
      <c r="CL3" s="36"/>
      <c r="CM3" s="36"/>
      <c r="CN3" s="36"/>
      <c r="CO3" s="36"/>
      <c r="CP3" s="36"/>
      <c r="CQ3" s="36"/>
    </row>
    <row r="4" spans="1:95" ht="33" customHeight="1" x14ac:dyDescent="0.25">
      <c r="A4" s="37" t="s">
        <v>0</v>
      </c>
      <c r="B4" s="37" t="s">
        <v>1</v>
      </c>
      <c r="C4" s="37" t="s">
        <v>2</v>
      </c>
      <c r="D4" s="37" t="s">
        <v>3</v>
      </c>
      <c r="E4" s="37" t="s">
        <v>119</v>
      </c>
      <c r="F4" s="45" t="s">
        <v>164</v>
      </c>
      <c r="G4" s="46"/>
      <c r="H4" s="46"/>
      <c r="I4" s="46"/>
      <c r="J4" s="46"/>
      <c r="K4" s="46"/>
      <c r="L4" s="46"/>
      <c r="M4" s="46"/>
      <c r="N4" s="46"/>
      <c r="O4" s="46"/>
      <c r="P4" s="45" t="s">
        <v>165</v>
      </c>
      <c r="Q4" s="46"/>
      <c r="R4" s="46"/>
      <c r="S4" s="46"/>
      <c r="T4" s="46"/>
      <c r="U4" s="46"/>
      <c r="V4" s="46"/>
      <c r="W4" s="46"/>
      <c r="X4" s="46"/>
      <c r="Y4" s="46"/>
      <c r="Z4" s="45" t="s">
        <v>166</v>
      </c>
      <c r="AA4" s="46"/>
      <c r="AB4" s="46"/>
      <c r="AC4" s="46"/>
      <c r="AD4" s="46"/>
      <c r="AE4" s="46"/>
      <c r="AF4" s="46"/>
      <c r="AG4" s="46"/>
      <c r="AH4" s="46"/>
      <c r="AI4" s="46"/>
      <c r="AJ4" s="40" t="s">
        <v>167</v>
      </c>
      <c r="AK4" s="41"/>
      <c r="AL4" s="41"/>
      <c r="AM4" s="41"/>
      <c r="AN4" s="42"/>
      <c r="AO4" s="40" t="s">
        <v>120</v>
      </c>
      <c r="AP4" s="41"/>
      <c r="AQ4" s="41"/>
      <c r="AR4" s="41"/>
      <c r="AS4" s="42"/>
      <c r="AT4" s="40" t="s">
        <v>161</v>
      </c>
      <c r="AU4" s="41"/>
      <c r="AV4" s="41"/>
      <c r="AW4" s="41"/>
      <c r="AX4" s="42"/>
      <c r="AY4" s="40" t="s">
        <v>168</v>
      </c>
      <c r="AZ4" s="41"/>
      <c r="BA4" s="41"/>
      <c r="BB4" s="41"/>
      <c r="BC4" s="42"/>
      <c r="BD4" s="40" t="s">
        <v>163</v>
      </c>
      <c r="BE4" s="41"/>
      <c r="BF4" s="41"/>
      <c r="BG4" s="41"/>
      <c r="BH4" s="42"/>
      <c r="BI4" s="40" t="s">
        <v>169</v>
      </c>
      <c r="BJ4" s="41"/>
      <c r="BK4" s="41"/>
      <c r="BL4" s="41"/>
      <c r="BM4" s="42"/>
      <c r="BN4" s="40" t="s">
        <v>170</v>
      </c>
      <c r="BO4" s="43"/>
      <c r="BP4" s="43"/>
      <c r="BQ4" s="43"/>
      <c r="BR4" s="44"/>
      <c r="BS4" s="40" t="s">
        <v>171</v>
      </c>
      <c r="BT4" s="41"/>
      <c r="BU4" s="41"/>
      <c r="BV4" s="41"/>
      <c r="BW4" s="42"/>
      <c r="BX4" s="40" t="s">
        <v>162</v>
      </c>
      <c r="BY4" s="41"/>
      <c r="BZ4" s="41"/>
      <c r="CA4" s="41"/>
      <c r="CB4" s="42"/>
      <c r="CC4" s="40" t="s">
        <v>172</v>
      </c>
      <c r="CD4" s="41"/>
      <c r="CE4" s="41"/>
      <c r="CF4" s="41"/>
      <c r="CG4" s="42"/>
      <c r="CH4" s="40" t="s">
        <v>173</v>
      </c>
      <c r="CI4" s="41"/>
      <c r="CJ4" s="41"/>
      <c r="CK4" s="41"/>
      <c r="CL4" s="42"/>
      <c r="CM4" s="40" t="s">
        <v>174</v>
      </c>
      <c r="CN4" s="41"/>
      <c r="CO4" s="41"/>
      <c r="CP4" s="41"/>
      <c r="CQ4" s="42"/>
    </row>
    <row r="5" spans="1:95" ht="60.75" customHeight="1" x14ac:dyDescent="0.25">
      <c r="A5" s="38"/>
      <c r="B5" s="38"/>
      <c r="C5" s="38"/>
      <c r="D5" s="38"/>
      <c r="E5" s="38"/>
      <c r="F5" s="47" t="s">
        <v>112</v>
      </c>
      <c r="G5" s="48"/>
      <c r="H5" s="49" t="s">
        <v>115</v>
      </c>
      <c r="I5" s="49"/>
      <c r="J5" s="49" t="s">
        <v>116</v>
      </c>
      <c r="K5" s="49"/>
      <c r="L5" s="50" t="s">
        <v>117</v>
      </c>
      <c r="M5" s="51"/>
      <c r="N5" s="49" t="s">
        <v>118</v>
      </c>
      <c r="O5" s="49"/>
      <c r="P5" s="47" t="s">
        <v>112</v>
      </c>
      <c r="Q5" s="48"/>
      <c r="R5" s="49" t="s">
        <v>115</v>
      </c>
      <c r="S5" s="49"/>
      <c r="T5" s="49" t="s">
        <v>116</v>
      </c>
      <c r="U5" s="49"/>
      <c r="V5" s="50" t="s">
        <v>117</v>
      </c>
      <c r="W5" s="51"/>
      <c r="X5" s="49" t="s">
        <v>118</v>
      </c>
      <c r="Y5" s="49"/>
      <c r="Z5" s="47" t="s">
        <v>112</v>
      </c>
      <c r="AA5" s="48"/>
      <c r="AB5" s="49" t="s">
        <v>115</v>
      </c>
      <c r="AC5" s="49"/>
      <c r="AD5" s="49" t="s">
        <v>116</v>
      </c>
      <c r="AE5" s="49"/>
      <c r="AF5" s="50" t="s">
        <v>117</v>
      </c>
      <c r="AG5" s="51"/>
      <c r="AH5" s="49" t="s">
        <v>118</v>
      </c>
      <c r="AI5" s="49"/>
      <c r="AJ5" s="52" t="s">
        <v>112</v>
      </c>
      <c r="AK5" s="52" t="s">
        <v>115</v>
      </c>
      <c r="AL5" s="52" t="s">
        <v>116</v>
      </c>
      <c r="AM5" s="54" t="s">
        <v>117</v>
      </c>
      <c r="AN5" s="54" t="s">
        <v>118</v>
      </c>
      <c r="AO5" s="52" t="s">
        <v>112</v>
      </c>
      <c r="AP5" s="52" t="s">
        <v>115</v>
      </c>
      <c r="AQ5" s="52" t="s">
        <v>116</v>
      </c>
      <c r="AR5" s="54" t="s">
        <v>117</v>
      </c>
      <c r="AS5" s="54" t="s">
        <v>118</v>
      </c>
      <c r="AT5" s="52" t="s">
        <v>112</v>
      </c>
      <c r="AU5" s="52" t="s">
        <v>115</v>
      </c>
      <c r="AV5" s="52" t="s">
        <v>116</v>
      </c>
      <c r="AW5" s="54" t="s">
        <v>117</v>
      </c>
      <c r="AX5" s="54" t="s">
        <v>118</v>
      </c>
      <c r="AY5" s="52" t="s">
        <v>112</v>
      </c>
      <c r="AZ5" s="52" t="s">
        <v>115</v>
      </c>
      <c r="BA5" s="52" t="s">
        <v>116</v>
      </c>
      <c r="BB5" s="54" t="s">
        <v>117</v>
      </c>
      <c r="BC5" s="54" t="s">
        <v>118</v>
      </c>
      <c r="BD5" s="52" t="s">
        <v>112</v>
      </c>
      <c r="BE5" s="52" t="s">
        <v>115</v>
      </c>
      <c r="BF5" s="52" t="s">
        <v>116</v>
      </c>
      <c r="BG5" s="54" t="s">
        <v>117</v>
      </c>
      <c r="BH5" s="54" t="s">
        <v>118</v>
      </c>
      <c r="BI5" s="52" t="s">
        <v>112</v>
      </c>
      <c r="BJ5" s="52" t="s">
        <v>115</v>
      </c>
      <c r="BK5" s="52" t="s">
        <v>116</v>
      </c>
      <c r="BL5" s="54" t="s">
        <v>117</v>
      </c>
      <c r="BM5" s="54" t="s">
        <v>118</v>
      </c>
      <c r="BN5" s="52" t="s">
        <v>112</v>
      </c>
      <c r="BO5" s="52" t="s">
        <v>115</v>
      </c>
      <c r="BP5" s="52" t="s">
        <v>116</v>
      </c>
      <c r="BQ5" s="54" t="s">
        <v>117</v>
      </c>
      <c r="BR5" s="54" t="s">
        <v>118</v>
      </c>
      <c r="BS5" s="52" t="s">
        <v>112</v>
      </c>
      <c r="BT5" s="52" t="s">
        <v>115</v>
      </c>
      <c r="BU5" s="52" t="s">
        <v>116</v>
      </c>
      <c r="BV5" s="54" t="s">
        <v>117</v>
      </c>
      <c r="BW5" s="54" t="s">
        <v>118</v>
      </c>
      <c r="BX5" s="52" t="s">
        <v>112</v>
      </c>
      <c r="BY5" s="52" t="s">
        <v>115</v>
      </c>
      <c r="BZ5" s="52" t="s">
        <v>116</v>
      </c>
      <c r="CA5" s="54" t="s">
        <v>117</v>
      </c>
      <c r="CB5" s="54" t="s">
        <v>118</v>
      </c>
      <c r="CC5" s="52" t="s">
        <v>112</v>
      </c>
      <c r="CD5" s="52" t="s">
        <v>115</v>
      </c>
      <c r="CE5" s="52" t="s">
        <v>116</v>
      </c>
      <c r="CF5" s="54" t="s">
        <v>117</v>
      </c>
      <c r="CG5" s="54" t="s">
        <v>118</v>
      </c>
      <c r="CH5" s="52" t="s">
        <v>112</v>
      </c>
      <c r="CI5" s="52" t="s">
        <v>115</v>
      </c>
      <c r="CJ5" s="52" t="s">
        <v>116</v>
      </c>
      <c r="CK5" s="54" t="s">
        <v>117</v>
      </c>
      <c r="CL5" s="54" t="s">
        <v>118</v>
      </c>
      <c r="CM5" s="52" t="s">
        <v>112</v>
      </c>
      <c r="CN5" s="52" t="s">
        <v>115</v>
      </c>
      <c r="CO5" s="52" t="s">
        <v>116</v>
      </c>
      <c r="CP5" s="54" t="s">
        <v>117</v>
      </c>
      <c r="CQ5" s="54" t="s">
        <v>118</v>
      </c>
    </row>
    <row r="6" spans="1:95" ht="60" customHeight="1" x14ac:dyDescent="0.25">
      <c r="A6" s="39"/>
      <c r="B6" s="39"/>
      <c r="C6" s="39"/>
      <c r="D6" s="39"/>
      <c r="E6" s="39"/>
      <c r="F6" s="14" t="s">
        <v>113</v>
      </c>
      <c r="G6" s="15" t="s">
        <v>114</v>
      </c>
      <c r="H6" s="14" t="s">
        <v>113</v>
      </c>
      <c r="I6" s="15" t="s">
        <v>114</v>
      </c>
      <c r="J6" s="14" t="s">
        <v>113</v>
      </c>
      <c r="K6" s="15" t="s">
        <v>114</v>
      </c>
      <c r="L6" s="14" t="s">
        <v>113</v>
      </c>
      <c r="M6" s="15" t="s">
        <v>114</v>
      </c>
      <c r="N6" s="14" t="s">
        <v>113</v>
      </c>
      <c r="O6" s="15" t="s">
        <v>114</v>
      </c>
      <c r="P6" s="14" t="s">
        <v>113</v>
      </c>
      <c r="Q6" s="15" t="s">
        <v>114</v>
      </c>
      <c r="R6" s="14" t="s">
        <v>113</v>
      </c>
      <c r="S6" s="15" t="s">
        <v>114</v>
      </c>
      <c r="T6" s="14" t="s">
        <v>113</v>
      </c>
      <c r="U6" s="15" t="s">
        <v>114</v>
      </c>
      <c r="V6" s="14" t="s">
        <v>113</v>
      </c>
      <c r="W6" s="15" t="s">
        <v>114</v>
      </c>
      <c r="X6" s="14" t="s">
        <v>113</v>
      </c>
      <c r="Y6" s="15" t="s">
        <v>114</v>
      </c>
      <c r="Z6" s="14" t="s">
        <v>113</v>
      </c>
      <c r="AA6" s="15" t="s">
        <v>114</v>
      </c>
      <c r="AB6" s="14" t="s">
        <v>113</v>
      </c>
      <c r="AC6" s="15" t="s">
        <v>114</v>
      </c>
      <c r="AD6" s="14" t="s">
        <v>113</v>
      </c>
      <c r="AE6" s="15" t="s">
        <v>114</v>
      </c>
      <c r="AF6" s="14" t="s">
        <v>113</v>
      </c>
      <c r="AG6" s="15" t="s">
        <v>114</v>
      </c>
      <c r="AH6" s="14" t="s">
        <v>113</v>
      </c>
      <c r="AI6" s="15" t="s">
        <v>114</v>
      </c>
      <c r="AJ6" s="53"/>
      <c r="AK6" s="53"/>
      <c r="AL6" s="53"/>
      <c r="AM6" s="53"/>
      <c r="AN6" s="53"/>
      <c r="AO6" s="53"/>
      <c r="AP6" s="53"/>
      <c r="AQ6" s="53"/>
      <c r="AR6" s="53"/>
      <c r="AS6" s="53"/>
      <c r="AT6" s="53"/>
      <c r="AU6" s="53"/>
      <c r="AV6" s="53"/>
      <c r="AW6" s="53"/>
      <c r="AX6" s="53"/>
      <c r="AY6" s="53"/>
      <c r="AZ6" s="53"/>
      <c r="BA6" s="53"/>
      <c r="BB6" s="53"/>
      <c r="BC6" s="53"/>
      <c r="BD6" s="53"/>
      <c r="BE6" s="53"/>
      <c r="BF6" s="53"/>
      <c r="BG6" s="53"/>
      <c r="BH6" s="53"/>
      <c r="BI6" s="53"/>
      <c r="BJ6" s="53"/>
      <c r="BK6" s="53"/>
      <c r="BL6" s="53"/>
      <c r="BM6" s="53"/>
      <c r="BN6" s="53"/>
      <c r="BO6" s="53"/>
      <c r="BP6" s="53"/>
      <c r="BQ6" s="53"/>
      <c r="BR6" s="53"/>
      <c r="BS6" s="53"/>
      <c r="BT6" s="53"/>
      <c r="BU6" s="53"/>
      <c r="BV6" s="53"/>
      <c r="BW6" s="53"/>
      <c r="BX6" s="53"/>
      <c r="BY6" s="53"/>
      <c r="BZ6" s="53"/>
      <c r="CA6" s="53"/>
      <c r="CB6" s="53"/>
      <c r="CC6" s="53"/>
      <c r="CD6" s="53"/>
      <c r="CE6" s="53"/>
      <c r="CF6" s="53"/>
      <c r="CG6" s="53"/>
      <c r="CH6" s="53"/>
      <c r="CI6" s="53"/>
      <c r="CJ6" s="53"/>
      <c r="CK6" s="53"/>
      <c r="CL6" s="53"/>
      <c r="CM6" s="53"/>
      <c r="CN6" s="53"/>
      <c r="CO6" s="53"/>
      <c r="CP6" s="53"/>
      <c r="CQ6" s="53"/>
    </row>
    <row r="7" spans="1:95" ht="22.5" customHeight="1" x14ac:dyDescent="0.25">
      <c r="A7" s="30"/>
      <c r="B7" s="30"/>
      <c r="C7" s="30"/>
      <c r="D7" s="30"/>
      <c r="E7" s="30"/>
      <c r="F7" s="22">
        <f>6+25</f>
        <v>31</v>
      </c>
      <c r="G7" s="23">
        <f>7+25</f>
        <v>32</v>
      </c>
      <c r="H7" s="22">
        <f>8+25</f>
        <v>33</v>
      </c>
      <c r="I7" s="23">
        <f>6+25</f>
        <v>31</v>
      </c>
      <c r="J7" s="22">
        <f>10+25</f>
        <v>35</v>
      </c>
      <c r="K7" s="23">
        <f>11+25</f>
        <v>36</v>
      </c>
      <c r="L7" s="22">
        <f>12+25</f>
        <v>37</v>
      </c>
      <c r="M7" s="23">
        <f>13+25</f>
        <v>38</v>
      </c>
      <c r="N7" s="22">
        <f>14+25</f>
        <v>39</v>
      </c>
      <c r="O7" s="23">
        <f>15+25</f>
        <v>40</v>
      </c>
      <c r="P7" s="22">
        <f>36+25</f>
        <v>61</v>
      </c>
      <c r="Q7" s="23">
        <f>37+25</f>
        <v>62</v>
      </c>
      <c r="R7" s="22">
        <f>38+25</f>
        <v>63</v>
      </c>
      <c r="S7" s="23">
        <f>39+25</f>
        <v>64</v>
      </c>
      <c r="T7" s="22">
        <f>40+25</f>
        <v>65</v>
      </c>
      <c r="U7" s="23">
        <f>41+25</f>
        <v>66</v>
      </c>
      <c r="V7" s="22">
        <f>42+25</f>
        <v>67</v>
      </c>
      <c r="W7" s="23">
        <f>43+25</f>
        <v>68</v>
      </c>
      <c r="X7" s="22">
        <f>44+25</f>
        <v>69</v>
      </c>
      <c r="Y7" s="23">
        <f>45+25</f>
        <v>70</v>
      </c>
      <c r="Z7" s="24">
        <f>66+25</f>
        <v>91</v>
      </c>
      <c r="AA7" s="25">
        <f>67+25</f>
        <v>92</v>
      </c>
      <c r="AB7" s="24">
        <f>68+25</f>
        <v>93</v>
      </c>
      <c r="AC7" s="25">
        <f>69+25</f>
        <v>94</v>
      </c>
      <c r="AD7" s="24">
        <f>70+25</f>
        <v>95</v>
      </c>
      <c r="AE7" s="25">
        <f>71+25</f>
        <v>96</v>
      </c>
      <c r="AF7" s="24">
        <f>72+25</f>
        <v>97</v>
      </c>
      <c r="AG7" s="25">
        <f>73+25</f>
        <v>98</v>
      </c>
      <c r="AH7" s="24">
        <f>74+25</f>
        <v>99</v>
      </c>
      <c r="AI7" s="25">
        <f>75+25</f>
        <v>100</v>
      </c>
      <c r="AJ7" s="26">
        <f>16+25</f>
        <v>41</v>
      </c>
      <c r="AK7" s="26">
        <f>17+25</f>
        <v>42</v>
      </c>
      <c r="AL7" s="26">
        <f>18+25</f>
        <v>43</v>
      </c>
      <c r="AM7" s="26">
        <f>19+25</f>
        <v>44</v>
      </c>
      <c r="AN7" s="26">
        <f>20+25</f>
        <v>45</v>
      </c>
      <c r="AO7" s="26">
        <f>46+25</f>
        <v>71</v>
      </c>
      <c r="AP7" s="26">
        <f>47+25</f>
        <v>72</v>
      </c>
      <c r="AQ7" s="26">
        <f>48+25</f>
        <v>73</v>
      </c>
      <c r="AR7" s="26">
        <f>49+25</f>
        <v>74</v>
      </c>
      <c r="AS7" s="26">
        <f>50+25</f>
        <v>75</v>
      </c>
      <c r="AT7" s="26">
        <f>76+25</f>
        <v>101</v>
      </c>
      <c r="AU7" s="27">
        <f>77+25</f>
        <v>102</v>
      </c>
      <c r="AV7" s="27">
        <f>78+25</f>
        <v>103</v>
      </c>
      <c r="AW7" s="27">
        <f>79+25</f>
        <v>104</v>
      </c>
      <c r="AX7" s="27">
        <f>80+25</f>
        <v>105</v>
      </c>
      <c r="AY7" s="26">
        <f>21+25</f>
        <v>46</v>
      </c>
      <c r="AZ7" s="26">
        <f>22+25</f>
        <v>47</v>
      </c>
      <c r="BA7" s="26">
        <f>23+25</f>
        <v>48</v>
      </c>
      <c r="BB7" s="26">
        <f>24+25</f>
        <v>49</v>
      </c>
      <c r="BC7" s="26">
        <f>25+25</f>
        <v>50</v>
      </c>
      <c r="BD7" s="26">
        <f>51+25</f>
        <v>76</v>
      </c>
      <c r="BE7" s="26">
        <f>52+25</f>
        <v>77</v>
      </c>
      <c r="BF7" s="26">
        <f>53+25</f>
        <v>78</v>
      </c>
      <c r="BG7" s="26">
        <f>54+25</f>
        <v>79</v>
      </c>
      <c r="BH7" s="26">
        <f>55+25</f>
        <v>80</v>
      </c>
      <c r="BI7" s="27">
        <f>81+25</f>
        <v>106</v>
      </c>
      <c r="BJ7" s="27">
        <f>82+25</f>
        <v>107</v>
      </c>
      <c r="BK7" s="27">
        <f>83+25</f>
        <v>108</v>
      </c>
      <c r="BL7" s="27">
        <f>84+25</f>
        <v>109</v>
      </c>
      <c r="BM7" s="27">
        <f>85+25</f>
        <v>110</v>
      </c>
      <c r="BN7" s="26">
        <f>26+25</f>
        <v>51</v>
      </c>
      <c r="BO7" s="26">
        <f>27+25</f>
        <v>52</v>
      </c>
      <c r="BP7" s="26">
        <f>28+25</f>
        <v>53</v>
      </c>
      <c r="BQ7" s="26">
        <f>29+25</f>
        <v>54</v>
      </c>
      <c r="BR7" s="26">
        <f>30+25</f>
        <v>55</v>
      </c>
      <c r="BS7" s="26">
        <f>56+25</f>
        <v>81</v>
      </c>
      <c r="BT7" s="26">
        <f>57+25</f>
        <v>82</v>
      </c>
      <c r="BU7" s="26">
        <f>58+25</f>
        <v>83</v>
      </c>
      <c r="BV7" s="26">
        <f>59+25</f>
        <v>84</v>
      </c>
      <c r="BW7" s="26">
        <f>60+25</f>
        <v>85</v>
      </c>
      <c r="BX7" s="27">
        <f>86+25</f>
        <v>111</v>
      </c>
      <c r="BY7" s="27">
        <f>87+25</f>
        <v>112</v>
      </c>
      <c r="BZ7" s="27">
        <f>88+25</f>
        <v>113</v>
      </c>
      <c r="CA7" s="27">
        <f>89+25</f>
        <v>114</v>
      </c>
      <c r="CB7" s="27">
        <f>90+25</f>
        <v>115</v>
      </c>
      <c r="CC7" s="26">
        <f>31+25</f>
        <v>56</v>
      </c>
      <c r="CD7" s="26">
        <f>32+25</f>
        <v>57</v>
      </c>
      <c r="CE7" s="26">
        <f>33+25</f>
        <v>58</v>
      </c>
      <c r="CF7" s="26">
        <f>34+25</f>
        <v>59</v>
      </c>
      <c r="CG7" s="26">
        <f>35+25</f>
        <v>60</v>
      </c>
      <c r="CH7" s="26">
        <f>61+25</f>
        <v>86</v>
      </c>
      <c r="CI7" s="26">
        <f>62+25</f>
        <v>87</v>
      </c>
      <c r="CJ7" s="26">
        <f>63+25</f>
        <v>88</v>
      </c>
      <c r="CK7" s="26">
        <f>64+25</f>
        <v>89</v>
      </c>
      <c r="CL7" s="26">
        <f>65+25</f>
        <v>90</v>
      </c>
      <c r="CM7" s="27">
        <f>91+25</f>
        <v>116</v>
      </c>
      <c r="CN7" s="27">
        <f>92+25</f>
        <v>117</v>
      </c>
      <c r="CO7" s="27">
        <f>93+25</f>
        <v>118</v>
      </c>
      <c r="CP7" s="27">
        <f>94+25</f>
        <v>119</v>
      </c>
      <c r="CQ7" s="27">
        <f>95+25</f>
        <v>120</v>
      </c>
    </row>
    <row r="8" spans="1:95" ht="33" customHeight="1" x14ac:dyDescent="0.25">
      <c r="A8" s="13">
        <v>1</v>
      </c>
      <c r="B8" s="13">
        <v>2</v>
      </c>
      <c r="C8" s="13">
        <v>3</v>
      </c>
      <c r="D8" s="13">
        <v>4</v>
      </c>
      <c r="E8" s="11">
        <v>5</v>
      </c>
      <c r="F8" s="12" t="s">
        <v>121</v>
      </c>
      <c r="G8" s="12" t="s">
        <v>122</v>
      </c>
      <c r="H8" s="12">
        <v>8</v>
      </c>
      <c r="I8" s="12">
        <v>9</v>
      </c>
      <c r="J8" s="12">
        <v>10</v>
      </c>
      <c r="K8" s="12">
        <v>11</v>
      </c>
      <c r="L8" s="12">
        <v>12</v>
      </c>
      <c r="M8" s="12">
        <v>13</v>
      </c>
      <c r="N8" s="12">
        <v>14</v>
      </c>
      <c r="O8" s="12">
        <v>15</v>
      </c>
      <c r="P8" s="12" t="s">
        <v>127</v>
      </c>
      <c r="Q8" s="12" t="s">
        <v>128</v>
      </c>
      <c r="R8" s="12">
        <v>38</v>
      </c>
      <c r="S8" s="12">
        <v>39</v>
      </c>
      <c r="T8" s="12">
        <v>40</v>
      </c>
      <c r="U8" s="12">
        <v>41</v>
      </c>
      <c r="V8" s="12">
        <v>42</v>
      </c>
      <c r="W8" s="12">
        <v>43</v>
      </c>
      <c r="X8" s="12">
        <v>44</v>
      </c>
      <c r="Y8" s="12">
        <v>45</v>
      </c>
      <c r="Z8" s="16" t="s">
        <v>133</v>
      </c>
      <c r="AA8" s="16" t="s">
        <v>134</v>
      </c>
      <c r="AB8" s="16">
        <v>68</v>
      </c>
      <c r="AC8" s="16">
        <v>69</v>
      </c>
      <c r="AD8" s="16">
        <v>70</v>
      </c>
      <c r="AE8" s="16">
        <v>71</v>
      </c>
      <c r="AF8" s="16">
        <v>72</v>
      </c>
      <c r="AG8" s="16">
        <v>73</v>
      </c>
      <c r="AH8" s="16">
        <v>74</v>
      </c>
      <c r="AI8" s="16">
        <v>75</v>
      </c>
      <c r="AJ8" s="12" t="s">
        <v>123</v>
      </c>
      <c r="AK8" s="12">
        <v>17</v>
      </c>
      <c r="AL8" s="12">
        <v>18</v>
      </c>
      <c r="AM8" s="12">
        <v>19</v>
      </c>
      <c r="AN8" s="12">
        <v>20</v>
      </c>
      <c r="AO8" s="12" t="s">
        <v>129</v>
      </c>
      <c r="AP8" s="12">
        <v>47</v>
      </c>
      <c r="AQ8" s="12">
        <v>48</v>
      </c>
      <c r="AR8" s="12">
        <v>49</v>
      </c>
      <c r="AS8" s="12">
        <v>50</v>
      </c>
      <c r="AT8" s="12" t="s">
        <v>135</v>
      </c>
      <c r="AU8" s="16">
        <v>77</v>
      </c>
      <c r="AV8" s="16">
        <v>78</v>
      </c>
      <c r="AW8" s="16">
        <v>79</v>
      </c>
      <c r="AX8" s="16">
        <v>80</v>
      </c>
      <c r="AY8" s="12" t="s">
        <v>124</v>
      </c>
      <c r="AZ8" s="12">
        <v>22</v>
      </c>
      <c r="BA8" s="12">
        <v>23</v>
      </c>
      <c r="BB8" s="12">
        <v>24</v>
      </c>
      <c r="BC8" s="12">
        <v>25</v>
      </c>
      <c r="BD8" s="12" t="s">
        <v>130</v>
      </c>
      <c r="BE8" s="12">
        <v>52</v>
      </c>
      <c r="BF8" s="12">
        <v>53</v>
      </c>
      <c r="BG8" s="12">
        <v>54</v>
      </c>
      <c r="BH8" s="12">
        <v>55</v>
      </c>
      <c r="BI8" s="16" t="s">
        <v>136</v>
      </c>
      <c r="BJ8" s="16">
        <v>82</v>
      </c>
      <c r="BK8" s="16">
        <v>83</v>
      </c>
      <c r="BL8" s="16">
        <v>84</v>
      </c>
      <c r="BM8" s="16">
        <v>85</v>
      </c>
      <c r="BN8" s="12" t="s">
        <v>125</v>
      </c>
      <c r="BO8" s="12">
        <v>27</v>
      </c>
      <c r="BP8" s="12">
        <v>28</v>
      </c>
      <c r="BQ8" s="12">
        <v>29</v>
      </c>
      <c r="BR8" s="12">
        <v>30</v>
      </c>
      <c r="BS8" s="12" t="s">
        <v>131</v>
      </c>
      <c r="BT8" s="12">
        <v>57</v>
      </c>
      <c r="BU8" s="12">
        <v>58</v>
      </c>
      <c r="BV8" s="12">
        <v>59</v>
      </c>
      <c r="BW8" s="12">
        <v>60</v>
      </c>
      <c r="BX8" s="16" t="s">
        <v>137</v>
      </c>
      <c r="BY8" s="16">
        <v>87</v>
      </c>
      <c r="BZ8" s="16">
        <v>88</v>
      </c>
      <c r="CA8" s="16">
        <v>89</v>
      </c>
      <c r="CB8" s="16">
        <v>90</v>
      </c>
      <c r="CC8" s="12" t="s">
        <v>126</v>
      </c>
      <c r="CD8" s="12">
        <v>32</v>
      </c>
      <c r="CE8" s="12">
        <v>33</v>
      </c>
      <c r="CF8" s="12">
        <v>34</v>
      </c>
      <c r="CG8" s="12">
        <v>35</v>
      </c>
      <c r="CH8" s="12" t="s">
        <v>132</v>
      </c>
      <c r="CI8" s="12">
        <v>62</v>
      </c>
      <c r="CJ8" s="12">
        <v>63</v>
      </c>
      <c r="CK8" s="12">
        <v>64</v>
      </c>
      <c r="CL8" s="12">
        <v>65</v>
      </c>
      <c r="CM8" s="16" t="s">
        <v>138</v>
      </c>
      <c r="CN8" s="16">
        <v>92</v>
      </c>
      <c r="CO8" s="16">
        <v>93</v>
      </c>
      <c r="CP8" s="16">
        <v>94</v>
      </c>
      <c r="CQ8" s="16">
        <v>95</v>
      </c>
    </row>
    <row r="9" spans="1:95" ht="33" customHeight="1" x14ac:dyDescent="0.25">
      <c r="A9" s="32"/>
      <c r="B9" s="33" t="s">
        <v>154</v>
      </c>
      <c r="C9" s="32">
        <v>10000</v>
      </c>
      <c r="D9" s="32"/>
      <c r="E9" s="34"/>
      <c r="F9" s="35">
        <f t="shared" ref="F9:AK9" si="4">SUM(F10:F71)-F13-F16-F32-F41-F45-F49-F52</f>
        <v>22199281.719999999</v>
      </c>
      <c r="G9" s="35">
        <f t="shared" si="4"/>
        <v>21101080.77</v>
      </c>
      <c r="H9" s="35">
        <f t="shared" si="4"/>
        <v>394124.54</v>
      </c>
      <c r="I9" s="35">
        <f t="shared" si="4"/>
        <v>394124.54</v>
      </c>
      <c r="J9" s="35">
        <f t="shared" si="4"/>
        <v>7468499.6400000006</v>
      </c>
      <c r="K9" s="35">
        <f t="shared" si="4"/>
        <v>7324539.3500000015</v>
      </c>
      <c r="L9" s="35">
        <f t="shared" si="4"/>
        <v>0</v>
      </c>
      <c r="M9" s="35">
        <f t="shared" si="4"/>
        <v>0</v>
      </c>
      <c r="N9" s="35">
        <f t="shared" si="4"/>
        <v>14336657.540000003</v>
      </c>
      <c r="O9" s="35">
        <f t="shared" si="4"/>
        <v>13382416.879999999</v>
      </c>
      <c r="P9" s="35">
        <f t="shared" si="4"/>
        <v>1218208.96</v>
      </c>
      <c r="Q9" s="35">
        <f t="shared" si="4"/>
        <v>1217904.96</v>
      </c>
      <c r="R9" s="35">
        <f t="shared" si="4"/>
        <v>28800</v>
      </c>
      <c r="S9" s="35">
        <f t="shared" si="4"/>
        <v>28800</v>
      </c>
      <c r="T9" s="35">
        <f t="shared" si="4"/>
        <v>60000</v>
      </c>
      <c r="U9" s="35">
        <f t="shared" si="4"/>
        <v>60000</v>
      </c>
      <c r="V9" s="35">
        <f t="shared" si="4"/>
        <v>0</v>
      </c>
      <c r="W9" s="35">
        <f t="shared" si="4"/>
        <v>0</v>
      </c>
      <c r="X9" s="35">
        <f t="shared" si="4"/>
        <v>1129408.96</v>
      </c>
      <c r="Y9" s="35">
        <f t="shared" si="4"/>
        <v>1129104.96</v>
      </c>
      <c r="Z9" s="35">
        <f t="shared" si="4"/>
        <v>20981072.759999998</v>
      </c>
      <c r="AA9" s="35">
        <f t="shared" si="4"/>
        <v>19883175.810000002</v>
      </c>
      <c r="AB9" s="35">
        <f t="shared" si="4"/>
        <v>365324.54</v>
      </c>
      <c r="AC9" s="35">
        <f t="shared" si="4"/>
        <v>365324.54</v>
      </c>
      <c r="AD9" s="35">
        <f t="shared" si="4"/>
        <v>7408499.6400000006</v>
      </c>
      <c r="AE9" s="35">
        <f t="shared" si="4"/>
        <v>7264539.3500000006</v>
      </c>
      <c r="AF9" s="35">
        <f t="shared" si="4"/>
        <v>0</v>
      </c>
      <c r="AG9" s="35">
        <f t="shared" si="4"/>
        <v>0</v>
      </c>
      <c r="AH9" s="35">
        <f t="shared" si="4"/>
        <v>13207248.580000002</v>
      </c>
      <c r="AI9" s="35">
        <f t="shared" si="4"/>
        <v>12253311.919999998</v>
      </c>
      <c r="AJ9" s="35">
        <f t="shared" si="4"/>
        <v>21902229.829999998</v>
      </c>
      <c r="AK9" s="35">
        <f t="shared" si="4"/>
        <v>308919.58</v>
      </c>
      <c r="AL9" s="35">
        <f t="shared" ref="AL9:BQ9" si="5">SUM(AL10:AL71)-AL13-AL16-AL32-AL41-AL45-AL49-AL52</f>
        <v>6043993.5700000003</v>
      </c>
      <c r="AM9" s="35">
        <f t="shared" si="5"/>
        <v>0</v>
      </c>
      <c r="AN9" s="35">
        <f t="shared" si="5"/>
        <v>15549316.679999998</v>
      </c>
      <c r="AO9" s="35">
        <f t="shared" si="5"/>
        <v>296780</v>
      </c>
      <c r="AP9" s="35">
        <f t="shared" si="5"/>
        <v>0</v>
      </c>
      <c r="AQ9" s="35">
        <f t="shared" si="5"/>
        <v>0</v>
      </c>
      <c r="AR9" s="35">
        <f t="shared" si="5"/>
        <v>0</v>
      </c>
      <c r="AS9" s="35">
        <f t="shared" si="5"/>
        <v>296780</v>
      </c>
      <c r="AT9" s="35">
        <f t="shared" si="5"/>
        <v>21605449.829999998</v>
      </c>
      <c r="AU9" s="35">
        <f t="shared" si="5"/>
        <v>308919.58</v>
      </c>
      <c r="AV9" s="35">
        <f t="shared" si="5"/>
        <v>6043993.5700000003</v>
      </c>
      <c r="AW9" s="35">
        <f t="shared" si="5"/>
        <v>0</v>
      </c>
      <c r="AX9" s="35">
        <f t="shared" si="5"/>
        <v>15252536.679999998</v>
      </c>
      <c r="AY9" s="35">
        <f t="shared" si="5"/>
        <v>12092300</v>
      </c>
      <c r="AZ9" s="35">
        <f t="shared" si="5"/>
        <v>294200</v>
      </c>
      <c r="BA9" s="35">
        <f t="shared" si="5"/>
        <v>100</v>
      </c>
      <c r="BB9" s="35">
        <f t="shared" si="5"/>
        <v>0</v>
      </c>
      <c r="BC9" s="35">
        <f t="shared" si="5"/>
        <v>11798000</v>
      </c>
      <c r="BD9" s="35">
        <f t="shared" si="5"/>
        <v>0</v>
      </c>
      <c r="BE9" s="35">
        <f t="shared" si="5"/>
        <v>0</v>
      </c>
      <c r="BF9" s="35">
        <f t="shared" si="5"/>
        <v>0</v>
      </c>
      <c r="BG9" s="35">
        <f t="shared" si="5"/>
        <v>0</v>
      </c>
      <c r="BH9" s="35">
        <f t="shared" si="5"/>
        <v>0</v>
      </c>
      <c r="BI9" s="35">
        <f t="shared" si="5"/>
        <v>12092300</v>
      </c>
      <c r="BJ9" s="35">
        <f t="shared" si="5"/>
        <v>294200</v>
      </c>
      <c r="BK9" s="35">
        <f t="shared" si="5"/>
        <v>100</v>
      </c>
      <c r="BL9" s="35">
        <f t="shared" si="5"/>
        <v>0</v>
      </c>
      <c r="BM9" s="35">
        <f t="shared" si="5"/>
        <v>11798000</v>
      </c>
      <c r="BN9" s="35">
        <f t="shared" si="5"/>
        <v>11649000</v>
      </c>
      <c r="BO9" s="35">
        <f t="shared" si="5"/>
        <v>304600</v>
      </c>
      <c r="BP9" s="35">
        <f t="shared" si="5"/>
        <v>100</v>
      </c>
      <c r="BQ9" s="35">
        <f t="shared" si="5"/>
        <v>0</v>
      </c>
      <c r="BR9" s="35">
        <f t="shared" ref="BR9:CQ9" si="6">SUM(BR10:BR71)-BR13-BR16-BR32-BR41-BR45-BR49-BR52</f>
        <v>11344300</v>
      </c>
      <c r="BS9" s="35">
        <f t="shared" si="6"/>
        <v>0</v>
      </c>
      <c r="BT9" s="35">
        <f t="shared" si="6"/>
        <v>0</v>
      </c>
      <c r="BU9" s="35">
        <f t="shared" si="6"/>
        <v>0</v>
      </c>
      <c r="BV9" s="35">
        <f t="shared" si="6"/>
        <v>0</v>
      </c>
      <c r="BW9" s="35">
        <f t="shared" si="6"/>
        <v>0</v>
      </c>
      <c r="BX9" s="35">
        <f t="shared" si="6"/>
        <v>11649000</v>
      </c>
      <c r="BY9" s="35">
        <f t="shared" si="6"/>
        <v>304600</v>
      </c>
      <c r="BZ9" s="35">
        <f t="shared" si="6"/>
        <v>100</v>
      </c>
      <c r="CA9" s="35">
        <f t="shared" si="6"/>
        <v>0</v>
      </c>
      <c r="CB9" s="35">
        <f t="shared" si="6"/>
        <v>11344300</v>
      </c>
      <c r="CC9" s="35">
        <f t="shared" si="6"/>
        <v>11649000</v>
      </c>
      <c r="CD9" s="35">
        <f t="shared" si="6"/>
        <v>304600</v>
      </c>
      <c r="CE9" s="35">
        <f t="shared" si="6"/>
        <v>100</v>
      </c>
      <c r="CF9" s="35">
        <f t="shared" si="6"/>
        <v>0</v>
      </c>
      <c r="CG9" s="35">
        <f t="shared" si="6"/>
        <v>11344300</v>
      </c>
      <c r="CH9" s="35">
        <f t="shared" si="6"/>
        <v>0</v>
      </c>
      <c r="CI9" s="35">
        <f t="shared" si="6"/>
        <v>0</v>
      </c>
      <c r="CJ9" s="35">
        <f t="shared" si="6"/>
        <v>0</v>
      </c>
      <c r="CK9" s="35">
        <f t="shared" si="6"/>
        <v>0</v>
      </c>
      <c r="CL9" s="35">
        <f t="shared" si="6"/>
        <v>0</v>
      </c>
      <c r="CM9" s="35">
        <f t="shared" si="6"/>
        <v>11649000</v>
      </c>
      <c r="CN9" s="35">
        <f t="shared" si="6"/>
        <v>304600</v>
      </c>
      <c r="CO9" s="35">
        <f t="shared" si="6"/>
        <v>100</v>
      </c>
      <c r="CP9" s="35">
        <f t="shared" si="6"/>
        <v>0</v>
      </c>
      <c r="CQ9" s="35">
        <f t="shared" si="6"/>
        <v>11344300</v>
      </c>
    </row>
    <row r="10" spans="1:95" ht="60" customHeight="1" x14ac:dyDescent="0.25">
      <c r="A10" s="11" t="s">
        <v>65</v>
      </c>
      <c r="B10" s="2" t="s">
        <v>24</v>
      </c>
      <c r="C10" s="11">
        <v>6500</v>
      </c>
      <c r="D10" s="11"/>
      <c r="E10" s="4"/>
      <c r="F10" s="21">
        <f>H10+J10+L10+N10</f>
        <v>0</v>
      </c>
      <c r="G10" s="21">
        <f>I10+K10+M10+O10</f>
        <v>0</v>
      </c>
      <c r="H10" s="20"/>
      <c r="I10" s="20"/>
      <c r="J10" s="20"/>
      <c r="K10" s="20"/>
      <c r="L10" s="20"/>
      <c r="M10" s="20"/>
      <c r="N10" s="20"/>
      <c r="O10" s="20"/>
      <c r="P10" s="20">
        <f>R10+T10+V10+X10</f>
        <v>0</v>
      </c>
      <c r="Q10" s="20">
        <f>S10+U10+W10+Y10</f>
        <v>0</v>
      </c>
      <c r="R10" s="20"/>
      <c r="S10" s="20"/>
      <c r="T10" s="20"/>
      <c r="U10" s="20"/>
      <c r="V10" s="20"/>
      <c r="W10" s="20"/>
      <c r="X10" s="20"/>
      <c r="Y10" s="20"/>
      <c r="Z10" s="20">
        <f>F10-P10</f>
        <v>0</v>
      </c>
      <c r="AA10" s="20">
        <f t="shared" ref="AA10:AI26" si="7">G10-Q10</f>
        <v>0</v>
      </c>
      <c r="AB10" s="20">
        <f t="shared" si="7"/>
        <v>0</v>
      </c>
      <c r="AC10" s="20">
        <f t="shared" si="7"/>
        <v>0</v>
      </c>
      <c r="AD10" s="20">
        <f t="shared" si="7"/>
        <v>0</v>
      </c>
      <c r="AE10" s="20">
        <f t="shared" si="7"/>
        <v>0</v>
      </c>
      <c r="AF10" s="20">
        <f t="shared" si="7"/>
        <v>0</v>
      </c>
      <c r="AG10" s="20">
        <f t="shared" si="7"/>
        <v>0</v>
      </c>
      <c r="AH10" s="20">
        <f t="shared" si="7"/>
        <v>0</v>
      </c>
      <c r="AI10" s="20">
        <f t="shared" si="7"/>
        <v>0</v>
      </c>
      <c r="AJ10" s="20">
        <f t="shared" ref="AJ10:AJ73" si="8">AK10+AL10+AM10+AN10</f>
        <v>0</v>
      </c>
      <c r="AK10" s="20"/>
      <c r="AL10" s="20"/>
      <c r="AM10" s="20"/>
      <c r="AN10" s="20"/>
      <c r="AO10" s="20">
        <f>AP10+AQ10+AR10+AS10</f>
        <v>0</v>
      </c>
      <c r="AP10" s="20"/>
      <c r="AQ10" s="20"/>
      <c r="AR10" s="20"/>
      <c r="AS10" s="20"/>
      <c r="AT10" s="20">
        <f>AJ10-AO10</f>
        <v>0</v>
      </c>
      <c r="AU10" s="20">
        <f t="shared" ref="AU10:AX26" si="9">AK10-AP10</f>
        <v>0</v>
      </c>
      <c r="AV10" s="20">
        <f t="shared" si="9"/>
        <v>0</v>
      </c>
      <c r="AW10" s="20">
        <f t="shared" si="9"/>
        <v>0</v>
      </c>
      <c r="AX10" s="20">
        <f t="shared" si="9"/>
        <v>0</v>
      </c>
      <c r="AY10" s="20">
        <f>AZ10+BA10+BB10+BC10</f>
        <v>0</v>
      </c>
      <c r="AZ10" s="20"/>
      <c r="BA10" s="20"/>
      <c r="BB10" s="20"/>
      <c r="BC10" s="20"/>
      <c r="BD10" s="20">
        <f>BE10+BF10+BG10+BH10</f>
        <v>0</v>
      </c>
      <c r="BE10" s="20"/>
      <c r="BF10" s="20"/>
      <c r="BG10" s="20"/>
      <c r="BH10" s="20"/>
      <c r="BI10" s="20">
        <f>AY10-BD10</f>
        <v>0</v>
      </c>
      <c r="BJ10" s="20">
        <f t="shared" ref="BJ10:BM26" si="10">AZ10-BE10</f>
        <v>0</v>
      </c>
      <c r="BK10" s="20">
        <f t="shared" si="10"/>
        <v>0</v>
      </c>
      <c r="BL10" s="20">
        <f t="shared" si="10"/>
        <v>0</v>
      </c>
      <c r="BM10" s="20">
        <f t="shared" si="10"/>
        <v>0</v>
      </c>
      <c r="BN10" s="20">
        <f>BO10+BP10+BQ10+BR10</f>
        <v>0</v>
      </c>
      <c r="BO10" s="20"/>
      <c r="BP10" s="20"/>
      <c r="BQ10" s="20"/>
      <c r="BR10" s="20"/>
      <c r="BS10" s="20">
        <f>BT10+BU10+BV10+BW10</f>
        <v>0</v>
      </c>
      <c r="BT10" s="20"/>
      <c r="BU10" s="20"/>
      <c r="BV10" s="20"/>
      <c r="BW10" s="20"/>
      <c r="BX10" s="20">
        <f>BN10-BS10</f>
        <v>0</v>
      </c>
      <c r="BY10" s="20">
        <f t="shared" ref="BY10:CB26" si="11">BO10-BT10</f>
        <v>0</v>
      </c>
      <c r="BZ10" s="20">
        <f t="shared" si="11"/>
        <v>0</v>
      </c>
      <c r="CA10" s="20">
        <f t="shared" si="11"/>
        <v>0</v>
      </c>
      <c r="CB10" s="20">
        <f t="shared" si="11"/>
        <v>0</v>
      </c>
      <c r="CC10" s="20">
        <f>BN10</f>
        <v>0</v>
      </c>
      <c r="CD10" s="20">
        <f t="shared" ref="CD10:CL26" si="12">BO10</f>
        <v>0</v>
      </c>
      <c r="CE10" s="20">
        <f t="shared" si="12"/>
        <v>0</v>
      </c>
      <c r="CF10" s="20">
        <f t="shared" si="12"/>
        <v>0</v>
      </c>
      <c r="CG10" s="20">
        <f t="shared" si="12"/>
        <v>0</v>
      </c>
      <c r="CH10" s="20">
        <f t="shared" si="12"/>
        <v>0</v>
      </c>
      <c r="CI10" s="20">
        <f t="shared" si="12"/>
        <v>0</v>
      </c>
      <c r="CJ10" s="20">
        <f t="shared" si="12"/>
        <v>0</v>
      </c>
      <c r="CK10" s="20">
        <f t="shared" si="12"/>
        <v>0</v>
      </c>
      <c r="CL10" s="20">
        <f t="shared" si="12"/>
        <v>0</v>
      </c>
      <c r="CM10" s="20">
        <f>CC10-CH10</f>
        <v>0</v>
      </c>
      <c r="CN10" s="20">
        <f t="shared" ref="CN10:CQ26" si="13">CD10-CI10</f>
        <v>0</v>
      </c>
      <c r="CO10" s="20">
        <f t="shared" si="13"/>
        <v>0</v>
      </c>
      <c r="CP10" s="20">
        <f t="shared" si="13"/>
        <v>0</v>
      </c>
      <c r="CQ10" s="20">
        <f t="shared" si="13"/>
        <v>0</v>
      </c>
    </row>
    <row r="11" spans="1:95" ht="60" customHeight="1" x14ac:dyDescent="0.25">
      <c r="A11" s="11" t="s">
        <v>66</v>
      </c>
      <c r="B11" s="2" t="s">
        <v>25</v>
      </c>
      <c r="C11" s="11">
        <v>6501</v>
      </c>
      <c r="D11" s="11"/>
      <c r="E11" s="4"/>
      <c r="F11" s="21">
        <f>H11+J11+L11+N11</f>
        <v>0</v>
      </c>
      <c r="G11" s="21">
        <f>I11+K11+M11+O11</f>
        <v>0</v>
      </c>
      <c r="H11" s="20"/>
      <c r="I11" s="20"/>
      <c r="J11" s="20"/>
      <c r="K11" s="20"/>
      <c r="L11" s="20"/>
      <c r="M11" s="20"/>
      <c r="N11" s="20"/>
      <c r="O11" s="20"/>
      <c r="P11" s="20">
        <f>R11+T11+V11+X11</f>
        <v>0</v>
      </c>
      <c r="Q11" s="20">
        <f>S11+U11+W11+Y11</f>
        <v>0</v>
      </c>
      <c r="R11" s="20"/>
      <c r="S11" s="20"/>
      <c r="T11" s="20"/>
      <c r="U11" s="20"/>
      <c r="V11" s="20"/>
      <c r="W11" s="20"/>
      <c r="X11" s="20"/>
      <c r="Y11" s="20"/>
      <c r="Z11" s="20">
        <f>F11-P11</f>
        <v>0</v>
      </c>
      <c r="AA11" s="20">
        <f t="shared" si="7"/>
        <v>0</v>
      </c>
      <c r="AB11" s="20">
        <f t="shared" si="7"/>
        <v>0</v>
      </c>
      <c r="AC11" s="20">
        <f t="shared" si="7"/>
        <v>0</v>
      </c>
      <c r="AD11" s="20">
        <f t="shared" si="7"/>
        <v>0</v>
      </c>
      <c r="AE11" s="20">
        <f t="shared" si="7"/>
        <v>0</v>
      </c>
      <c r="AF11" s="20">
        <f t="shared" si="7"/>
        <v>0</v>
      </c>
      <c r="AG11" s="20">
        <f t="shared" si="7"/>
        <v>0</v>
      </c>
      <c r="AH11" s="20">
        <f t="shared" si="7"/>
        <v>0</v>
      </c>
      <c r="AI11" s="20">
        <f t="shared" si="7"/>
        <v>0</v>
      </c>
      <c r="AJ11" s="20">
        <f t="shared" si="8"/>
        <v>0</v>
      </c>
      <c r="AK11" s="20"/>
      <c r="AL11" s="20"/>
      <c r="AM11" s="20"/>
      <c r="AN11" s="20"/>
      <c r="AO11" s="20">
        <f>AP11+AQ11+AR11+AS11</f>
        <v>0</v>
      </c>
      <c r="AP11" s="20"/>
      <c r="AQ11" s="20"/>
      <c r="AR11" s="20"/>
      <c r="AS11" s="20"/>
      <c r="AT11" s="20">
        <f>AJ11-AO11</f>
        <v>0</v>
      </c>
      <c r="AU11" s="20">
        <f t="shared" si="9"/>
        <v>0</v>
      </c>
      <c r="AV11" s="20">
        <f t="shared" si="9"/>
        <v>0</v>
      </c>
      <c r="AW11" s="20">
        <f t="shared" si="9"/>
        <v>0</v>
      </c>
      <c r="AX11" s="20">
        <f t="shared" si="9"/>
        <v>0</v>
      </c>
      <c r="AY11" s="20">
        <f>AZ11+BA11+BB11+BC11</f>
        <v>0</v>
      </c>
      <c r="AZ11" s="20"/>
      <c r="BA11" s="20"/>
      <c r="BB11" s="20"/>
      <c r="BC11" s="20"/>
      <c r="BD11" s="20">
        <f>BE11+BF11+BG11+BH11</f>
        <v>0</v>
      </c>
      <c r="BE11" s="20"/>
      <c r="BF11" s="20"/>
      <c r="BG11" s="20"/>
      <c r="BH11" s="20"/>
      <c r="BI11" s="20">
        <f>AY11-BD11</f>
        <v>0</v>
      </c>
      <c r="BJ11" s="20">
        <f t="shared" si="10"/>
        <v>0</v>
      </c>
      <c r="BK11" s="20">
        <f t="shared" si="10"/>
        <v>0</v>
      </c>
      <c r="BL11" s="20">
        <f t="shared" si="10"/>
        <v>0</v>
      </c>
      <c r="BM11" s="20">
        <f t="shared" si="10"/>
        <v>0</v>
      </c>
      <c r="BN11" s="20">
        <f>BO11+BP11+BQ11+BR11</f>
        <v>0</v>
      </c>
      <c r="BO11" s="20"/>
      <c r="BP11" s="20"/>
      <c r="BQ11" s="20"/>
      <c r="BR11" s="20"/>
      <c r="BS11" s="20">
        <f>BT11+BU11+BV11+BW11</f>
        <v>0</v>
      </c>
      <c r="BT11" s="20"/>
      <c r="BU11" s="20"/>
      <c r="BV11" s="20"/>
      <c r="BW11" s="20"/>
      <c r="BX11" s="20">
        <f>BN11-BS11</f>
        <v>0</v>
      </c>
      <c r="BY11" s="20">
        <f t="shared" si="11"/>
        <v>0</v>
      </c>
      <c r="BZ11" s="20">
        <f t="shared" si="11"/>
        <v>0</v>
      </c>
      <c r="CA11" s="20">
        <f t="shared" si="11"/>
        <v>0</v>
      </c>
      <c r="CB11" s="20">
        <f t="shared" si="11"/>
        <v>0</v>
      </c>
      <c r="CC11" s="20">
        <f>BN11</f>
        <v>0</v>
      </c>
      <c r="CD11" s="20">
        <f t="shared" si="12"/>
        <v>0</v>
      </c>
      <c r="CE11" s="20">
        <f t="shared" si="12"/>
        <v>0</v>
      </c>
      <c r="CF11" s="20">
        <f t="shared" si="12"/>
        <v>0</v>
      </c>
      <c r="CG11" s="20">
        <f t="shared" si="12"/>
        <v>0</v>
      </c>
      <c r="CH11" s="20">
        <f t="shared" si="12"/>
        <v>0</v>
      </c>
      <c r="CI11" s="20">
        <f t="shared" si="12"/>
        <v>0</v>
      </c>
      <c r="CJ11" s="20">
        <f t="shared" si="12"/>
        <v>0</v>
      </c>
      <c r="CK11" s="20">
        <f t="shared" si="12"/>
        <v>0</v>
      </c>
      <c r="CL11" s="20">
        <f t="shared" si="12"/>
        <v>0</v>
      </c>
      <c r="CM11" s="20">
        <f>CC11-CH11</f>
        <v>0</v>
      </c>
      <c r="CN11" s="20">
        <f t="shared" si="13"/>
        <v>0</v>
      </c>
      <c r="CO11" s="20">
        <f t="shared" si="13"/>
        <v>0</v>
      </c>
      <c r="CP11" s="20">
        <f t="shared" si="13"/>
        <v>0</v>
      </c>
      <c r="CQ11" s="20">
        <f t="shared" si="13"/>
        <v>0</v>
      </c>
    </row>
    <row r="12" spans="1:95" ht="60" customHeight="1" x14ac:dyDescent="0.25">
      <c r="A12" s="17" t="s">
        <v>102</v>
      </c>
      <c r="B12" s="2" t="s">
        <v>26</v>
      </c>
      <c r="C12" s="11">
        <v>6502</v>
      </c>
      <c r="D12" s="11"/>
      <c r="E12" s="4"/>
      <c r="F12" s="21">
        <f t="shared" ref="F12:G73" si="14">H12+J12+L12+N12</f>
        <v>0</v>
      </c>
      <c r="G12" s="21">
        <f t="shared" si="14"/>
        <v>0</v>
      </c>
      <c r="H12" s="20"/>
      <c r="I12" s="20"/>
      <c r="J12" s="20"/>
      <c r="K12" s="20"/>
      <c r="L12" s="20"/>
      <c r="M12" s="20"/>
      <c r="N12" s="20"/>
      <c r="O12" s="20"/>
      <c r="P12" s="20">
        <f t="shared" ref="P12:Q68" si="15">R12+T12+V12+X12</f>
        <v>0</v>
      </c>
      <c r="Q12" s="20">
        <f t="shared" si="15"/>
        <v>0</v>
      </c>
      <c r="R12" s="20"/>
      <c r="S12" s="20"/>
      <c r="T12" s="20"/>
      <c r="U12" s="20"/>
      <c r="V12" s="20"/>
      <c r="W12" s="20"/>
      <c r="X12" s="20"/>
      <c r="Y12" s="20"/>
      <c r="Z12" s="20">
        <f t="shared" ref="Z12:AI52" si="16">F12-P12</f>
        <v>0</v>
      </c>
      <c r="AA12" s="20">
        <f t="shared" si="7"/>
        <v>0</v>
      </c>
      <c r="AB12" s="20">
        <f t="shared" si="7"/>
        <v>0</v>
      </c>
      <c r="AC12" s="20">
        <f t="shared" si="7"/>
        <v>0</v>
      </c>
      <c r="AD12" s="20">
        <f t="shared" si="7"/>
        <v>0</v>
      </c>
      <c r="AE12" s="20">
        <f t="shared" si="7"/>
        <v>0</v>
      </c>
      <c r="AF12" s="20">
        <f t="shared" si="7"/>
        <v>0</v>
      </c>
      <c r="AG12" s="20">
        <f t="shared" si="7"/>
        <v>0</v>
      </c>
      <c r="AH12" s="20">
        <f t="shared" si="7"/>
        <v>0</v>
      </c>
      <c r="AI12" s="20">
        <f t="shared" si="7"/>
        <v>0</v>
      </c>
      <c r="AJ12" s="20">
        <f t="shared" si="8"/>
        <v>0</v>
      </c>
      <c r="AK12" s="20"/>
      <c r="AL12" s="20"/>
      <c r="AM12" s="20"/>
      <c r="AN12" s="20"/>
      <c r="AO12" s="20">
        <f t="shared" ref="AO12:AO73" si="17">AP12+AQ12+AR12+AS12</f>
        <v>0</v>
      </c>
      <c r="AP12" s="20"/>
      <c r="AQ12" s="20"/>
      <c r="AR12" s="20"/>
      <c r="AS12" s="20"/>
      <c r="AT12" s="20">
        <f t="shared" ref="AT12:AX68" si="18">AJ12-AO12</f>
        <v>0</v>
      </c>
      <c r="AU12" s="20">
        <f t="shared" si="9"/>
        <v>0</v>
      </c>
      <c r="AV12" s="20">
        <f t="shared" si="9"/>
        <v>0</v>
      </c>
      <c r="AW12" s="20">
        <f t="shared" si="9"/>
        <v>0</v>
      </c>
      <c r="AX12" s="20">
        <f t="shared" si="9"/>
        <v>0</v>
      </c>
      <c r="AY12" s="20">
        <f t="shared" ref="AY12:AY73" si="19">AZ12+BA12+BB12+BC12</f>
        <v>0</v>
      </c>
      <c r="AZ12" s="20"/>
      <c r="BA12" s="20"/>
      <c r="BB12" s="20"/>
      <c r="BC12" s="20"/>
      <c r="BD12" s="20">
        <f t="shared" ref="BD12:BD73" si="20">BE12+BF12+BG12+BH12</f>
        <v>0</v>
      </c>
      <c r="BE12" s="20"/>
      <c r="BF12" s="20"/>
      <c r="BG12" s="20"/>
      <c r="BH12" s="20"/>
      <c r="BI12" s="20">
        <f t="shared" ref="BI12:BM68" si="21">AY12-BD12</f>
        <v>0</v>
      </c>
      <c r="BJ12" s="20">
        <f t="shared" si="10"/>
        <v>0</v>
      </c>
      <c r="BK12" s="20">
        <f t="shared" si="10"/>
        <v>0</v>
      </c>
      <c r="BL12" s="20">
        <f t="shared" si="10"/>
        <v>0</v>
      </c>
      <c r="BM12" s="20">
        <f t="shared" si="10"/>
        <v>0</v>
      </c>
      <c r="BN12" s="20">
        <f t="shared" ref="BN12:BN73" si="22">BO12+BP12+BQ12+BR12</f>
        <v>0</v>
      </c>
      <c r="BO12" s="20"/>
      <c r="BP12" s="20"/>
      <c r="BQ12" s="20"/>
      <c r="BR12" s="20"/>
      <c r="BS12" s="20">
        <f t="shared" ref="BS12:BS73" si="23">BT12+BU12+BV12+BW12</f>
        <v>0</v>
      </c>
      <c r="BT12" s="20"/>
      <c r="BU12" s="20"/>
      <c r="BV12" s="20"/>
      <c r="BW12" s="20"/>
      <c r="BX12" s="20">
        <f t="shared" ref="BX12:CB68" si="24">BN12-BS12</f>
        <v>0</v>
      </c>
      <c r="BY12" s="20">
        <f t="shared" si="11"/>
        <v>0</v>
      </c>
      <c r="BZ12" s="20">
        <f t="shared" si="11"/>
        <v>0</v>
      </c>
      <c r="CA12" s="20">
        <f t="shared" si="11"/>
        <v>0</v>
      </c>
      <c r="CB12" s="20">
        <f t="shared" si="11"/>
        <v>0</v>
      </c>
      <c r="CC12" s="20">
        <f t="shared" ref="CC12:CL52" si="25">BN12</f>
        <v>0</v>
      </c>
      <c r="CD12" s="20">
        <f t="shared" si="12"/>
        <v>0</v>
      </c>
      <c r="CE12" s="20">
        <f t="shared" si="12"/>
        <v>0</v>
      </c>
      <c r="CF12" s="20">
        <f t="shared" si="12"/>
        <v>0</v>
      </c>
      <c r="CG12" s="20">
        <f t="shared" si="12"/>
        <v>0</v>
      </c>
      <c r="CH12" s="20">
        <f t="shared" si="12"/>
        <v>0</v>
      </c>
      <c r="CI12" s="20">
        <f t="shared" si="12"/>
        <v>0</v>
      </c>
      <c r="CJ12" s="20">
        <f t="shared" si="12"/>
        <v>0</v>
      </c>
      <c r="CK12" s="20">
        <f t="shared" si="12"/>
        <v>0</v>
      </c>
      <c r="CL12" s="20">
        <f t="shared" si="12"/>
        <v>0</v>
      </c>
      <c r="CM12" s="20">
        <f t="shared" ref="CM12:CQ68" si="26">CC12-CH12</f>
        <v>0</v>
      </c>
      <c r="CN12" s="20">
        <f t="shared" si="13"/>
        <v>0</v>
      </c>
      <c r="CO12" s="20">
        <f t="shared" si="13"/>
        <v>0</v>
      </c>
      <c r="CP12" s="20">
        <f t="shared" si="13"/>
        <v>0</v>
      </c>
      <c r="CQ12" s="20">
        <f t="shared" si="13"/>
        <v>0</v>
      </c>
    </row>
    <row r="13" spans="1:95" ht="60" customHeight="1" x14ac:dyDescent="0.25">
      <c r="A13" s="17" t="s">
        <v>67</v>
      </c>
      <c r="B13" s="7" t="s">
        <v>27</v>
      </c>
      <c r="C13" s="17">
        <v>6505</v>
      </c>
      <c r="D13" s="17">
        <v>1</v>
      </c>
      <c r="E13" s="10" t="s">
        <v>145</v>
      </c>
      <c r="F13" s="21">
        <f t="shared" si="14"/>
        <v>163000</v>
      </c>
      <c r="G13" s="21">
        <f t="shared" si="14"/>
        <v>163000</v>
      </c>
      <c r="H13" s="20">
        <f>H14+H15</f>
        <v>0</v>
      </c>
      <c r="I13" s="20">
        <f t="shared" ref="I13:O13" si="27">I14+I15</f>
        <v>0</v>
      </c>
      <c r="J13" s="20">
        <f t="shared" si="27"/>
        <v>0</v>
      </c>
      <c r="K13" s="20">
        <f t="shared" si="27"/>
        <v>0</v>
      </c>
      <c r="L13" s="20">
        <f t="shared" si="27"/>
        <v>0</v>
      </c>
      <c r="M13" s="20">
        <f t="shared" si="27"/>
        <v>0</v>
      </c>
      <c r="N13" s="20">
        <f t="shared" si="27"/>
        <v>163000</v>
      </c>
      <c r="O13" s="20">
        <f t="shared" si="27"/>
        <v>163000</v>
      </c>
      <c r="P13" s="20">
        <f t="shared" si="15"/>
        <v>0</v>
      </c>
      <c r="Q13" s="20">
        <f t="shared" si="15"/>
        <v>0</v>
      </c>
      <c r="R13" s="20">
        <f t="shared" ref="R13:Y13" si="28">R14+R15</f>
        <v>0</v>
      </c>
      <c r="S13" s="20">
        <f t="shared" si="28"/>
        <v>0</v>
      </c>
      <c r="T13" s="20">
        <f t="shared" si="28"/>
        <v>0</v>
      </c>
      <c r="U13" s="20">
        <f t="shared" si="28"/>
        <v>0</v>
      </c>
      <c r="V13" s="20">
        <f t="shared" si="28"/>
        <v>0</v>
      </c>
      <c r="W13" s="20">
        <f t="shared" si="28"/>
        <v>0</v>
      </c>
      <c r="X13" s="20">
        <f t="shared" si="28"/>
        <v>0</v>
      </c>
      <c r="Y13" s="20">
        <f t="shared" si="28"/>
        <v>0</v>
      </c>
      <c r="Z13" s="20">
        <f t="shared" si="16"/>
        <v>163000</v>
      </c>
      <c r="AA13" s="20">
        <f t="shared" si="7"/>
        <v>163000</v>
      </c>
      <c r="AB13" s="20">
        <f t="shared" si="7"/>
        <v>0</v>
      </c>
      <c r="AC13" s="20">
        <f t="shared" si="7"/>
        <v>0</v>
      </c>
      <c r="AD13" s="20">
        <f t="shared" si="7"/>
        <v>0</v>
      </c>
      <c r="AE13" s="20">
        <f t="shared" si="7"/>
        <v>0</v>
      </c>
      <c r="AF13" s="20">
        <f t="shared" si="7"/>
        <v>0</v>
      </c>
      <c r="AG13" s="20">
        <f t="shared" si="7"/>
        <v>0</v>
      </c>
      <c r="AH13" s="20">
        <f t="shared" si="7"/>
        <v>163000</v>
      </c>
      <c r="AI13" s="20">
        <f t="shared" si="7"/>
        <v>163000</v>
      </c>
      <c r="AJ13" s="20">
        <f t="shared" si="8"/>
        <v>285100</v>
      </c>
      <c r="AK13" s="20">
        <f t="shared" ref="AK13:AN13" si="29">AK14+AK15</f>
        <v>0</v>
      </c>
      <c r="AL13" s="20">
        <f t="shared" si="29"/>
        <v>0</v>
      </c>
      <c r="AM13" s="20">
        <f t="shared" si="29"/>
        <v>0</v>
      </c>
      <c r="AN13" s="20">
        <f t="shared" si="29"/>
        <v>285100</v>
      </c>
      <c r="AO13" s="20">
        <f t="shared" si="17"/>
        <v>0</v>
      </c>
      <c r="AP13" s="20">
        <f>AP14+AP15</f>
        <v>0</v>
      </c>
      <c r="AQ13" s="20">
        <f>AQ14+AQ15</f>
        <v>0</v>
      </c>
      <c r="AR13" s="20">
        <f>AR14+AR15</f>
        <v>0</v>
      </c>
      <c r="AS13" s="20">
        <f>AS14+AS15</f>
        <v>0</v>
      </c>
      <c r="AT13" s="20">
        <f t="shared" si="18"/>
        <v>285100</v>
      </c>
      <c r="AU13" s="20">
        <f t="shared" si="9"/>
        <v>0</v>
      </c>
      <c r="AV13" s="20">
        <f t="shared" si="9"/>
        <v>0</v>
      </c>
      <c r="AW13" s="20">
        <f t="shared" si="9"/>
        <v>0</v>
      </c>
      <c r="AX13" s="20">
        <f t="shared" si="9"/>
        <v>285100</v>
      </c>
      <c r="AY13" s="20">
        <f t="shared" si="19"/>
        <v>200000</v>
      </c>
      <c r="AZ13" s="20">
        <f t="shared" ref="AZ13:BC13" si="30">AZ14+AZ15</f>
        <v>0</v>
      </c>
      <c r="BA13" s="20">
        <f t="shared" si="30"/>
        <v>0</v>
      </c>
      <c r="BB13" s="20">
        <f t="shared" si="30"/>
        <v>0</v>
      </c>
      <c r="BC13" s="20">
        <f t="shared" si="30"/>
        <v>200000</v>
      </c>
      <c r="BD13" s="20">
        <f t="shared" si="20"/>
        <v>0</v>
      </c>
      <c r="BE13" s="20">
        <f>BE14+BE15</f>
        <v>0</v>
      </c>
      <c r="BF13" s="20">
        <f>BF14+BF15</f>
        <v>0</v>
      </c>
      <c r="BG13" s="20">
        <f>BG14+BG15</f>
        <v>0</v>
      </c>
      <c r="BH13" s="20">
        <f>BH14+BH15</f>
        <v>0</v>
      </c>
      <c r="BI13" s="20">
        <f t="shared" si="21"/>
        <v>200000</v>
      </c>
      <c r="BJ13" s="20">
        <f t="shared" si="10"/>
        <v>0</v>
      </c>
      <c r="BK13" s="20">
        <f t="shared" si="10"/>
        <v>0</v>
      </c>
      <c r="BL13" s="20">
        <f t="shared" si="10"/>
        <v>0</v>
      </c>
      <c r="BM13" s="20">
        <f t="shared" si="10"/>
        <v>200000</v>
      </c>
      <c r="BN13" s="20">
        <f t="shared" si="22"/>
        <v>200000</v>
      </c>
      <c r="BO13" s="20">
        <f t="shared" ref="BO13:BR13" si="31">BO14+BO15</f>
        <v>0</v>
      </c>
      <c r="BP13" s="20">
        <f t="shared" si="31"/>
        <v>0</v>
      </c>
      <c r="BQ13" s="20">
        <f t="shared" si="31"/>
        <v>0</v>
      </c>
      <c r="BR13" s="20">
        <f t="shared" si="31"/>
        <v>200000</v>
      </c>
      <c r="BS13" s="20">
        <f t="shared" si="23"/>
        <v>0</v>
      </c>
      <c r="BT13" s="20">
        <f>BT14+BT15</f>
        <v>0</v>
      </c>
      <c r="BU13" s="20">
        <f>BU14+BU15</f>
        <v>0</v>
      </c>
      <c r="BV13" s="20">
        <f>BV14+BV15</f>
        <v>0</v>
      </c>
      <c r="BW13" s="20">
        <f>BW14+BW15</f>
        <v>0</v>
      </c>
      <c r="BX13" s="20">
        <f t="shared" si="24"/>
        <v>200000</v>
      </c>
      <c r="BY13" s="20">
        <f t="shared" si="11"/>
        <v>0</v>
      </c>
      <c r="BZ13" s="20">
        <f t="shared" si="11"/>
        <v>0</v>
      </c>
      <c r="CA13" s="20">
        <f t="shared" si="11"/>
        <v>0</v>
      </c>
      <c r="CB13" s="20">
        <f t="shared" si="11"/>
        <v>200000</v>
      </c>
      <c r="CC13" s="20">
        <f t="shared" si="25"/>
        <v>200000</v>
      </c>
      <c r="CD13" s="20">
        <f t="shared" si="12"/>
        <v>0</v>
      </c>
      <c r="CE13" s="20">
        <f t="shared" si="12"/>
        <v>0</v>
      </c>
      <c r="CF13" s="20">
        <f t="shared" si="12"/>
        <v>0</v>
      </c>
      <c r="CG13" s="20">
        <f t="shared" si="12"/>
        <v>200000</v>
      </c>
      <c r="CH13" s="20">
        <f t="shared" si="12"/>
        <v>0</v>
      </c>
      <c r="CI13" s="20">
        <f t="shared" si="12"/>
        <v>0</v>
      </c>
      <c r="CJ13" s="20">
        <f t="shared" si="12"/>
        <v>0</v>
      </c>
      <c r="CK13" s="20">
        <f t="shared" si="12"/>
        <v>0</v>
      </c>
      <c r="CL13" s="20">
        <f t="shared" si="12"/>
        <v>0</v>
      </c>
      <c r="CM13" s="20">
        <f t="shared" si="26"/>
        <v>200000</v>
      </c>
      <c r="CN13" s="20">
        <f t="shared" si="13"/>
        <v>0</v>
      </c>
      <c r="CO13" s="20">
        <f t="shared" si="13"/>
        <v>0</v>
      </c>
      <c r="CP13" s="20">
        <f t="shared" si="13"/>
        <v>0</v>
      </c>
      <c r="CQ13" s="20">
        <f t="shared" si="13"/>
        <v>200000</v>
      </c>
    </row>
    <row r="14" spans="1:95" ht="60" customHeight="1" x14ac:dyDescent="0.25">
      <c r="A14" s="17" t="s">
        <v>67</v>
      </c>
      <c r="B14" s="3" t="s">
        <v>27</v>
      </c>
      <c r="C14" s="17">
        <v>6505</v>
      </c>
      <c r="D14" s="17">
        <v>1</v>
      </c>
      <c r="E14" s="4" t="s">
        <v>54</v>
      </c>
      <c r="F14" s="21">
        <f t="shared" si="14"/>
        <v>143000</v>
      </c>
      <c r="G14" s="21">
        <f t="shared" si="14"/>
        <v>143000</v>
      </c>
      <c r="H14" s="20"/>
      <c r="I14" s="20"/>
      <c r="J14" s="20"/>
      <c r="K14" s="20"/>
      <c r="L14" s="20"/>
      <c r="M14" s="20"/>
      <c r="N14" s="20">
        <v>143000</v>
      </c>
      <c r="O14" s="20">
        <v>143000</v>
      </c>
      <c r="P14" s="20">
        <f t="shared" si="15"/>
        <v>0</v>
      </c>
      <c r="Q14" s="20">
        <f t="shared" si="15"/>
        <v>0</v>
      </c>
      <c r="R14" s="20"/>
      <c r="S14" s="20"/>
      <c r="T14" s="20"/>
      <c r="U14" s="20"/>
      <c r="V14" s="20"/>
      <c r="W14" s="20"/>
      <c r="X14" s="20"/>
      <c r="Y14" s="20"/>
      <c r="Z14" s="20">
        <f t="shared" si="16"/>
        <v>143000</v>
      </c>
      <c r="AA14" s="20">
        <f t="shared" si="7"/>
        <v>143000</v>
      </c>
      <c r="AB14" s="20">
        <f t="shared" si="7"/>
        <v>0</v>
      </c>
      <c r="AC14" s="20">
        <f t="shared" si="7"/>
        <v>0</v>
      </c>
      <c r="AD14" s="20">
        <f t="shared" si="7"/>
        <v>0</v>
      </c>
      <c r="AE14" s="20">
        <f t="shared" si="7"/>
        <v>0</v>
      </c>
      <c r="AF14" s="20">
        <f t="shared" si="7"/>
        <v>0</v>
      </c>
      <c r="AG14" s="20">
        <f t="shared" si="7"/>
        <v>0</v>
      </c>
      <c r="AH14" s="20">
        <f t="shared" si="7"/>
        <v>143000</v>
      </c>
      <c r="AI14" s="20">
        <f t="shared" si="7"/>
        <v>143000</v>
      </c>
      <c r="AJ14" s="20">
        <f t="shared" si="8"/>
        <v>285100</v>
      </c>
      <c r="AK14" s="20"/>
      <c r="AL14" s="20"/>
      <c r="AM14" s="20"/>
      <c r="AN14" s="20">
        <v>285100</v>
      </c>
      <c r="AO14" s="20">
        <f t="shared" si="17"/>
        <v>0</v>
      </c>
      <c r="AP14" s="20"/>
      <c r="AQ14" s="20"/>
      <c r="AR14" s="20"/>
      <c r="AS14" s="20"/>
      <c r="AT14" s="20">
        <f t="shared" si="18"/>
        <v>285100</v>
      </c>
      <c r="AU14" s="20">
        <f t="shared" si="9"/>
        <v>0</v>
      </c>
      <c r="AV14" s="20">
        <f t="shared" si="9"/>
        <v>0</v>
      </c>
      <c r="AW14" s="20">
        <f t="shared" si="9"/>
        <v>0</v>
      </c>
      <c r="AX14" s="20">
        <f t="shared" si="9"/>
        <v>285100</v>
      </c>
      <c r="AY14" s="20">
        <f t="shared" si="19"/>
        <v>200000</v>
      </c>
      <c r="AZ14" s="20"/>
      <c r="BA14" s="20"/>
      <c r="BB14" s="20"/>
      <c r="BC14" s="20">
        <v>200000</v>
      </c>
      <c r="BD14" s="20">
        <f t="shared" si="20"/>
        <v>0</v>
      </c>
      <c r="BE14" s="20"/>
      <c r="BF14" s="20"/>
      <c r="BG14" s="20"/>
      <c r="BH14" s="20"/>
      <c r="BI14" s="20">
        <f t="shared" si="21"/>
        <v>200000</v>
      </c>
      <c r="BJ14" s="20">
        <f t="shared" si="10"/>
        <v>0</v>
      </c>
      <c r="BK14" s="20">
        <f t="shared" si="10"/>
        <v>0</v>
      </c>
      <c r="BL14" s="20">
        <f t="shared" si="10"/>
        <v>0</v>
      </c>
      <c r="BM14" s="20">
        <f t="shared" si="10"/>
        <v>200000</v>
      </c>
      <c r="BN14" s="20">
        <f t="shared" si="22"/>
        <v>200000</v>
      </c>
      <c r="BO14" s="20"/>
      <c r="BP14" s="20"/>
      <c r="BQ14" s="20"/>
      <c r="BR14" s="20">
        <v>200000</v>
      </c>
      <c r="BS14" s="20">
        <f t="shared" si="23"/>
        <v>0</v>
      </c>
      <c r="BT14" s="20"/>
      <c r="BU14" s="20"/>
      <c r="BV14" s="20"/>
      <c r="BW14" s="20"/>
      <c r="BX14" s="20">
        <f t="shared" si="24"/>
        <v>200000</v>
      </c>
      <c r="BY14" s="20">
        <f t="shared" si="11"/>
        <v>0</v>
      </c>
      <c r="BZ14" s="20">
        <f t="shared" si="11"/>
        <v>0</v>
      </c>
      <c r="CA14" s="20">
        <f t="shared" si="11"/>
        <v>0</v>
      </c>
      <c r="CB14" s="20">
        <f t="shared" si="11"/>
        <v>200000</v>
      </c>
      <c r="CC14" s="20">
        <f t="shared" si="25"/>
        <v>200000</v>
      </c>
      <c r="CD14" s="20">
        <f t="shared" si="12"/>
        <v>0</v>
      </c>
      <c r="CE14" s="20">
        <f t="shared" si="12"/>
        <v>0</v>
      </c>
      <c r="CF14" s="20">
        <f t="shared" si="12"/>
        <v>0</v>
      </c>
      <c r="CG14" s="20">
        <f t="shared" si="12"/>
        <v>200000</v>
      </c>
      <c r="CH14" s="20">
        <f t="shared" si="12"/>
        <v>0</v>
      </c>
      <c r="CI14" s="20">
        <f t="shared" si="12"/>
        <v>0</v>
      </c>
      <c r="CJ14" s="20">
        <f t="shared" si="12"/>
        <v>0</v>
      </c>
      <c r="CK14" s="20">
        <f t="shared" si="12"/>
        <v>0</v>
      </c>
      <c r="CL14" s="20">
        <f t="shared" si="12"/>
        <v>0</v>
      </c>
      <c r="CM14" s="20">
        <f t="shared" si="26"/>
        <v>200000</v>
      </c>
      <c r="CN14" s="20">
        <f t="shared" si="13"/>
        <v>0</v>
      </c>
      <c r="CO14" s="20">
        <f t="shared" si="13"/>
        <v>0</v>
      </c>
      <c r="CP14" s="20">
        <f t="shared" si="13"/>
        <v>0</v>
      </c>
      <c r="CQ14" s="20">
        <f t="shared" si="13"/>
        <v>200000</v>
      </c>
    </row>
    <row r="15" spans="1:95" ht="60" customHeight="1" x14ac:dyDescent="0.25">
      <c r="A15" s="17" t="s">
        <v>67</v>
      </c>
      <c r="B15" s="3" t="s">
        <v>27</v>
      </c>
      <c r="C15" s="17">
        <v>6505</v>
      </c>
      <c r="D15" s="17">
        <v>1</v>
      </c>
      <c r="E15" s="4" t="s">
        <v>59</v>
      </c>
      <c r="F15" s="21">
        <f t="shared" si="14"/>
        <v>20000</v>
      </c>
      <c r="G15" s="21">
        <f t="shared" si="14"/>
        <v>20000</v>
      </c>
      <c r="H15" s="20"/>
      <c r="I15" s="20"/>
      <c r="J15" s="20"/>
      <c r="K15" s="20"/>
      <c r="L15" s="20"/>
      <c r="M15" s="20"/>
      <c r="N15" s="20">
        <v>20000</v>
      </c>
      <c r="O15" s="20">
        <v>20000</v>
      </c>
      <c r="P15" s="20">
        <f t="shared" si="15"/>
        <v>0</v>
      </c>
      <c r="Q15" s="20">
        <f t="shared" si="15"/>
        <v>0</v>
      </c>
      <c r="R15" s="20"/>
      <c r="S15" s="20"/>
      <c r="T15" s="20"/>
      <c r="U15" s="20"/>
      <c r="V15" s="20"/>
      <c r="W15" s="20"/>
      <c r="X15" s="20"/>
      <c r="Y15" s="20"/>
      <c r="Z15" s="20">
        <f t="shared" si="16"/>
        <v>20000</v>
      </c>
      <c r="AA15" s="20">
        <f t="shared" si="7"/>
        <v>20000</v>
      </c>
      <c r="AB15" s="20">
        <f t="shared" si="7"/>
        <v>0</v>
      </c>
      <c r="AC15" s="20">
        <f t="shared" si="7"/>
        <v>0</v>
      </c>
      <c r="AD15" s="20">
        <f t="shared" si="7"/>
        <v>0</v>
      </c>
      <c r="AE15" s="20">
        <f t="shared" si="7"/>
        <v>0</v>
      </c>
      <c r="AF15" s="20">
        <f t="shared" si="7"/>
        <v>0</v>
      </c>
      <c r="AG15" s="20">
        <f t="shared" si="7"/>
        <v>0</v>
      </c>
      <c r="AH15" s="20">
        <f t="shared" si="7"/>
        <v>20000</v>
      </c>
      <c r="AI15" s="20">
        <f t="shared" si="7"/>
        <v>20000</v>
      </c>
      <c r="AJ15" s="20">
        <f t="shared" si="8"/>
        <v>0</v>
      </c>
      <c r="AK15" s="20"/>
      <c r="AL15" s="20"/>
      <c r="AM15" s="20"/>
      <c r="AN15" s="20"/>
      <c r="AO15" s="20">
        <f t="shared" si="17"/>
        <v>0</v>
      </c>
      <c r="AP15" s="20"/>
      <c r="AQ15" s="20"/>
      <c r="AR15" s="20"/>
      <c r="AS15" s="20"/>
      <c r="AT15" s="20">
        <f t="shared" si="18"/>
        <v>0</v>
      </c>
      <c r="AU15" s="20">
        <f t="shared" si="9"/>
        <v>0</v>
      </c>
      <c r="AV15" s="20">
        <f t="shared" si="9"/>
        <v>0</v>
      </c>
      <c r="AW15" s="20">
        <f t="shared" si="9"/>
        <v>0</v>
      </c>
      <c r="AX15" s="20">
        <f t="shared" si="9"/>
        <v>0</v>
      </c>
      <c r="AY15" s="20">
        <f t="shared" si="19"/>
        <v>0</v>
      </c>
      <c r="AZ15" s="20"/>
      <c r="BA15" s="20"/>
      <c r="BB15" s="20"/>
      <c r="BC15" s="20"/>
      <c r="BD15" s="20">
        <f t="shared" si="20"/>
        <v>0</v>
      </c>
      <c r="BE15" s="20"/>
      <c r="BF15" s="20"/>
      <c r="BG15" s="20"/>
      <c r="BH15" s="20"/>
      <c r="BI15" s="20">
        <f t="shared" si="21"/>
        <v>0</v>
      </c>
      <c r="BJ15" s="20">
        <f t="shared" si="10"/>
        <v>0</v>
      </c>
      <c r="BK15" s="20">
        <f t="shared" si="10"/>
        <v>0</v>
      </c>
      <c r="BL15" s="20">
        <f t="shared" si="10"/>
        <v>0</v>
      </c>
      <c r="BM15" s="20">
        <f t="shared" si="10"/>
        <v>0</v>
      </c>
      <c r="BN15" s="20">
        <f t="shared" si="22"/>
        <v>0</v>
      </c>
      <c r="BO15" s="20"/>
      <c r="BP15" s="20"/>
      <c r="BQ15" s="20"/>
      <c r="BR15" s="20"/>
      <c r="BS15" s="20">
        <f t="shared" si="23"/>
        <v>0</v>
      </c>
      <c r="BT15" s="20"/>
      <c r="BU15" s="20"/>
      <c r="BV15" s="20"/>
      <c r="BW15" s="20"/>
      <c r="BX15" s="20">
        <f t="shared" si="24"/>
        <v>0</v>
      </c>
      <c r="BY15" s="20">
        <f t="shared" si="11"/>
        <v>0</v>
      </c>
      <c r="BZ15" s="20">
        <f t="shared" si="11"/>
        <v>0</v>
      </c>
      <c r="CA15" s="20">
        <f t="shared" si="11"/>
        <v>0</v>
      </c>
      <c r="CB15" s="20">
        <f t="shared" si="11"/>
        <v>0</v>
      </c>
      <c r="CC15" s="20">
        <f t="shared" si="25"/>
        <v>0</v>
      </c>
      <c r="CD15" s="20">
        <f t="shared" si="12"/>
        <v>0</v>
      </c>
      <c r="CE15" s="20">
        <f t="shared" si="12"/>
        <v>0</v>
      </c>
      <c r="CF15" s="20">
        <f t="shared" si="12"/>
        <v>0</v>
      </c>
      <c r="CG15" s="20">
        <f t="shared" si="12"/>
        <v>0</v>
      </c>
      <c r="CH15" s="20">
        <f t="shared" si="12"/>
        <v>0</v>
      </c>
      <c r="CI15" s="20">
        <f t="shared" si="12"/>
        <v>0</v>
      </c>
      <c r="CJ15" s="20">
        <f t="shared" si="12"/>
        <v>0</v>
      </c>
      <c r="CK15" s="20">
        <f t="shared" si="12"/>
        <v>0</v>
      </c>
      <c r="CL15" s="20">
        <f t="shared" si="12"/>
        <v>0</v>
      </c>
      <c r="CM15" s="20">
        <f t="shared" si="26"/>
        <v>0</v>
      </c>
      <c r="CN15" s="20">
        <f t="shared" si="13"/>
        <v>0</v>
      </c>
      <c r="CO15" s="20">
        <f t="shared" si="13"/>
        <v>0</v>
      </c>
      <c r="CP15" s="20">
        <f t="shared" si="13"/>
        <v>0</v>
      </c>
      <c r="CQ15" s="20">
        <f t="shared" si="13"/>
        <v>0</v>
      </c>
    </row>
    <row r="16" spans="1:95" ht="60" customHeight="1" x14ac:dyDescent="0.25">
      <c r="A16" s="17" t="s">
        <v>68</v>
      </c>
      <c r="B16" s="7" t="s">
        <v>28</v>
      </c>
      <c r="C16" s="17">
        <v>6506</v>
      </c>
      <c r="D16" s="17">
        <v>12</v>
      </c>
      <c r="E16" s="10" t="s">
        <v>146</v>
      </c>
      <c r="F16" s="21">
        <f t="shared" si="14"/>
        <v>148802</v>
      </c>
      <c r="G16" s="21">
        <f t="shared" si="14"/>
        <v>148798</v>
      </c>
      <c r="H16" s="20">
        <f>H17+H18</f>
        <v>0</v>
      </c>
      <c r="I16" s="20">
        <f t="shared" ref="I16:O16" si="32">I17+I18</f>
        <v>0</v>
      </c>
      <c r="J16" s="20">
        <f t="shared" si="32"/>
        <v>0</v>
      </c>
      <c r="K16" s="20">
        <f t="shared" si="32"/>
        <v>0</v>
      </c>
      <c r="L16" s="20">
        <f t="shared" si="32"/>
        <v>0</v>
      </c>
      <c r="M16" s="20">
        <f t="shared" si="32"/>
        <v>0</v>
      </c>
      <c r="N16" s="20">
        <f t="shared" si="32"/>
        <v>148802</v>
      </c>
      <c r="O16" s="20">
        <f t="shared" si="32"/>
        <v>148798</v>
      </c>
      <c r="P16" s="20">
        <f t="shared" si="15"/>
        <v>30416</v>
      </c>
      <c r="Q16" s="20">
        <f t="shared" si="15"/>
        <v>30412</v>
      </c>
      <c r="R16" s="20">
        <f t="shared" ref="R16:Y16" si="33">R17+R18</f>
        <v>0</v>
      </c>
      <c r="S16" s="20">
        <f t="shared" si="33"/>
        <v>0</v>
      </c>
      <c r="T16" s="20">
        <f t="shared" si="33"/>
        <v>0</v>
      </c>
      <c r="U16" s="20">
        <f t="shared" si="33"/>
        <v>0</v>
      </c>
      <c r="V16" s="20">
        <f t="shared" si="33"/>
        <v>0</v>
      </c>
      <c r="W16" s="20">
        <f t="shared" si="33"/>
        <v>0</v>
      </c>
      <c r="X16" s="20">
        <f t="shared" si="33"/>
        <v>30416</v>
      </c>
      <c r="Y16" s="20">
        <f t="shared" si="33"/>
        <v>30412</v>
      </c>
      <c r="Z16" s="20">
        <f t="shared" si="16"/>
        <v>118386</v>
      </c>
      <c r="AA16" s="20">
        <f t="shared" si="7"/>
        <v>118386</v>
      </c>
      <c r="AB16" s="20">
        <f t="shared" si="7"/>
        <v>0</v>
      </c>
      <c r="AC16" s="20">
        <f t="shared" si="7"/>
        <v>0</v>
      </c>
      <c r="AD16" s="20">
        <f t="shared" si="7"/>
        <v>0</v>
      </c>
      <c r="AE16" s="20">
        <f t="shared" si="7"/>
        <v>0</v>
      </c>
      <c r="AF16" s="20">
        <f t="shared" si="7"/>
        <v>0</v>
      </c>
      <c r="AG16" s="20">
        <f t="shared" si="7"/>
        <v>0</v>
      </c>
      <c r="AH16" s="20">
        <f t="shared" si="7"/>
        <v>118386</v>
      </c>
      <c r="AI16" s="20">
        <f t="shared" si="7"/>
        <v>118386</v>
      </c>
      <c r="AJ16" s="20">
        <f t="shared" si="8"/>
        <v>70500</v>
      </c>
      <c r="AK16" s="20">
        <f t="shared" ref="AK16:AN16" si="34">AK17+AK18</f>
        <v>0</v>
      </c>
      <c r="AL16" s="20">
        <f t="shared" si="34"/>
        <v>0</v>
      </c>
      <c r="AM16" s="20">
        <f t="shared" si="34"/>
        <v>0</v>
      </c>
      <c r="AN16" s="20">
        <f t="shared" si="34"/>
        <v>70500</v>
      </c>
      <c r="AO16" s="20">
        <f t="shared" si="17"/>
        <v>0</v>
      </c>
      <c r="AP16" s="20">
        <f>AP17+AP18</f>
        <v>0</v>
      </c>
      <c r="AQ16" s="20">
        <f>AQ17+AQ18</f>
        <v>0</v>
      </c>
      <c r="AR16" s="20">
        <f>AR17+AR18</f>
        <v>0</v>
      </c>
      <c r="AS16" s="20">
        <f>AS17+AS18</f>
        <v>0</v>
      </c>
      <c r="AT16" s="20">
        <f t="shared" si="18"/>
        <v>70500</v>
      </c>
      <c r="AU16" s="20">
        <f t="shared" si="9"/>
        <v>0</v>
      </c>
      <c r="AV16" s="20">
        <f t="shared" si="9"/>
        <v>0</v>
      </c>
      <c r="AW16" s="20">
        <f t="shared" si="9"/>
        <v>0</v>
      </c>
      <c r="AX16" s="20">
        <f t="shared" si="9"/>
        <v>70500</v>
      </c>
      <c r="AY16" s="20">
        <f t="shared" si="19"/>
        <v>30000</v>
      </c>
      <c r="AZ16" s="20">
        <f t="shared" ref="AZ16:BC16" si="35">AZ17+AZ18</f>
        <v>0</v>
      </c>
      <c r="BA16" s="20">
        <f t="shared" si="35"/>
        <v>0</v>
      </c>
      <c r="BB16" s="20">
        <f t="shared" si="35"/>
        <v>0</v>
      </c>
      <c r="BC16" s="20">
        <f t="shared" si="35"/>
        <v>30000</v>
      </c>
      <c r="BD16" s="20">
        <f t="shared" si="20"/>
        <v>0</v>
      </c>
      <c r="BE16" s="20">
        <f>BE17+BE18</f>
        <v>0</v>
      </c>
      <c r="BF16" s="20">
        <f>BF17+BF18</f>
        <v>0</v>
      </c>
      <c r="BG16" s="20">
        <f>BG17+BG18</f>
        <v>0</v>
      </c>
      <c r="BH16" s="20">
        <f>BH17+BH18</f>
        <v>0</v>
      </c>
      <c r="BI16" s="20">
        <f t="shared" si="21"/>
        <v>30000</v>
      </c>
      <c r="BJ16" s="20">
        <f t="shared" si="10"/>
        <v>0</v>
      </c>
      <c r="BK16" s="20">
        <f t="shared" si="10"/>
        <v>0</v>
      </c>
      <c r="BL16" s="20">
        <f t="shared" si="10"/>
        <v>0</v>
      </c>
      <c r="BM16" s="20">
        <f t="shared" si="10"/>
        <v>30000</v>
      </c>
      <c r="BN16" s="20">
        <f t="shared" si="22"/>
        <v>40000</v>
      </c>
      <c r="BO16" s="20">
        <f t="shared" ref="BO16:BR16" si="36">BO17+BO18</f>
        <v>0</v>
      </c>
      <c r="BP16" s="20">
        <f t="shared" si="36"/>
        <v>0</v>
      </c>
      <c r="BQ16" s="20">
        <f t="shared" si="36"/>
        <v>0</v>
      </c>
      <c r="BR16" s="20">
        <f t="shared" si="36"/>
        <v>40000</v>
      </c>
      <c r="BS16" s="20">
        <f t="shared" si="23"/>
        <v>0</v>
      </c>
      <c r="BT16" s="20">
        <f>BT17+BT18</f>
        <v>0</v>
      </c>
      <c r="BU16" s="20">
        <f>BU17+BU18</f>
        <v>0</v>
      </c>
      <c r="BV16" s="20">
        <f>BV17+BV18</f>
        <v>0</v>
      </c>
      <c r="BW16" s="20">
        <f>BW17+BW18</f>
        <v>0</v>
      </c>
      <c r="BX16" s="20">
        <f t="shared" si="24"/>
        <v>40000</v>
      </c>
      <c r="BY16" s="20">
        <f t="shared" si="11"/>
        <v>0</v>
      </c>
      <c r="BZ16" s="20">
        <f t="shared" si="11"/>
        <v>0</v>
      </c>
      <c r="CA16" s="20">
        <f t="shared" si="11"/>
        <v>0</v>
      </c>
      <c r="CB16" s="20">
        <f t="shared" si="11"/>
        <v>40000</v>
      </c>
      <c r="CC16" s="20">
        <f t="shared" si="25"/>
        <v>40000</v>
      </c>
      <c r="CD16" s="20">
        <f t="shared" si="12"/>
        <v>0</v>
      </c>
      <c r="CE16" s="20">
        <f t="shared" si="12"/>
        <v>0</v>
      </c>
      <c r="CF16" s="20">
        <f t="shared" si="12"/>
        <v>0</v>
      </c>
      <c r="CG16" s="20">
        <f t="shared" si="12"/>
        <v>40000</v>
      </c>
      <c r="CH16" s="20">
        <f t="shared" si="12"/>
        <v>0</v>
      </c>
      <c r="CI16" s="20">
        <f t="shared" si="12"/>
        <v>0</v>
      </c>
      <c r="CJ16" s="20">
        <f t="shared" si="12"/>
        <v>0</v>
      </c>
      <c r="CK16" s="20">
        <f t="shared" si="12"/>
        <v>0</v>
      </c>
      <c r="CL16" s="20">
        <f t="shared" si="12"/>
        <v>0</v>
      </c>
      <c r="CM16" s="20">
        <f t="shared" si="26"/>
        <v>40000</v>
      </c>
      <c r="CN16" s="20">
        <f t="shared" si="13"/>
        <v>0</v>
      </c>
      <c r="CO16" s="20">
        <f t="shared" si="13"/>
        <v>0</v>
      </c>
      <c r="CP16" s="20">
        <f t="shared" si="13"/>
        <v>0</v>
      </c>
      <c r="CQ16" s="20">
        <f t="shared" si="13"/>
        <v>40000</v>
      </c>
    </row>
    <row r="17" spans="1:95" ht="60" customHeight="1" x14ac:dyDescent="0.25">
      <c r="A17" s="17" t="s">
        <v>68</v>
      </c>
      <c r="B17" s="3" t="s">
        <v>28</v>
      </c>
      <c r="C17" s="17">
        <v>6506</v>
      </c>
      <c r="D17" s="17">
        <v>12</v>
      </c>
      <c r="E17" s="4" t="s">
        <v>56</v>
      </c>
      <c r="F17" s="21">
        <f t="shared" si="14"/>
        <v>0</v>
      </c>
      <c r="G17" s="21">
        <f t="shared" si="14"/>
        <v>0</v>
      </c>
      <c r="H17" s="20"/>
      <c r="I17" s="20"/>
      <c r="J17" s="20"/>
      <c r="K17" s="20"/>
      <c r="L17" s="20"/>
      <c r="M17" s="20"/>
      <c r="N17" s="20"/>
      <c r="O17" s="20"/>
      <c r="P17" s="20">
        <f t="shared" si="15"/>
        <v>0</v>
      </c>
      <c r="Q17" s="20">
        <f t="shared" si="15"/>
        <v>0</v>
      </c>
      <c r="R17" s="20"/>
      <c r="S17" s="20"/>
      <c r="T17" s="20"/>
      <c r="U17" s="20"/>
      <c r="V17" s="20"/>
      <c r="W17" s="20"/>
      <c r="X17" s="20"/>
      <c r="Y17" s="20"/>
      <c r="Z17" s="20">
        <f t="shared" si="16"/>
        <v>0</v>
      </c>
      <c r="AA17" s="20">
        <f t="shared" si="7"/>
        <v>0</v>
      </c>
      <c r="AB17" s="20">
        <f t="shared" si="7"/>
        <v>0</v>
      </c>
      <c r="AC17" s="20">
        <f t="shared" si="7"/>
        <v>0</v>
      </c>
      <c r="AD17" s="20">
        <f t="shared" si="7"/>
        <v>0</v>
      </c>
      <c r="AE17" s="20">
        <f t="shared" si="7"/>
        <v>0</v>
      </c>
      <c r="AF17" s="20">
        <f t="shared" si="7"/>
        <v>0</v>
      </c>
      <c r="AG17" s="20">
        <f t="shared" si="7"/>
        <v>0</v>
      </c>
      <c r="AH17" s="20">
        <f t="shared" si="7"/>
        <v>0</v>
      </c>
      <c r="AI17" s="20">
        <f t="shared" si="7"/>
        <v>0</v>
      </c>
      <c r="AJ17" s="20">
        <f t="shared" si="8"/>
        <v>0</v>
      </c>
      <c r="AK17" s="20"/>
      <c r="AL17" s="20"/>
      <c r="AM17" s="20"/>
      <c r="AN17" s="20"/>
      <c r="AO17" s="20">
        <f t="shared" si="17"/>
        <v>0</v>
      </c>
      <c r="AP17" s="20"/>
      <c r="AQ17" s="20"/>
      <c r="AR17" s="20"/>
      <c r="AS17" s="20"/>
      <c r="AT17" s="20">
        <f t="shared" si="18"/>
        <v>0</v>
      </c>
      <c r="AU17" s="20">
        <f t="shared" si="9"/>
        <v>0</v>
      </c>
      <c r="AV17" s="20">
        <f t="shared" si="9"/>
        <v>0</v>
      </c>
      <c r="AW17" s="20">
        <f t="shared" si="9"/>
        <v>0</v>
      </c>
      <c r="AX17" s="20">
        <f t="shared" si="9"/>
        <v>0</v>
      </c>
      <c r="AY17" s="20">
        <f t="shared" si="19"/>
        <v>0</v>
      </c>
      <c r="AZ17" s="20"/>
      <c r="BA17" s="20"/>
      <c r="BB17" s="20"/>
      <c r="BC17" s="20"/>
      <c r="BD17" s="20">
        <f t="shared" si="20"/>
        <v>0</v>
      </c>
      <c r="BE17" s="20"/>
      <c r="BF17" s="20"/>
      <c r="BG17" s="20"/>
      <c r="BH17" s="20"/>
      <c r="BI17" s="20">
        <f t="shared" si="21"/>
        <v>0</v>
      </c>
      <c r="BJ17" s="20">
        <f t="shared" si="10"/>
        <v>0</v>
      </c>
      <c r="BK17" s="20">
        <f t="shared" si="10"/>
        <v>0</v>
      </c>
      <c r="BL17" s="20">
        <f t="shared" si="10"/>
        <v>0</v>
      </c>
      <c r="BM17" s="20">
        <f t="shared" si="10"/>
        <v>0</v>
      </c>
      <c r="BN17" s="20">
        <f t="shared" si="22"/>
        <v>0</v>
      </c>
      <c r="BO17" s="20"/>
      <c r="BP17" s="20"/>
      <c r="BQ17" s="20"/>
      <c r="BR17" s="20"/>
      <c r="BS17" s="20">
        <f t="shared" si="23"/>
        <v>0</v>
      </c>
      <c r="BT17" s="20"/>
      <c r="BU17" s="20"/>
      <c r="BV17" s="20"/>
      <c r="BW17" s="20"/>
      <c r="BX17" s="20">
        <f t="shared" si="24"/>
        <v>0</v>
      </c>
      <c r="BY17" s="20">
        <f t="shared" si="11"/>
        <v>0</v>
      </c>
      <c r="BZ17" s="20">
        <f t="shared" si="11"/>
        <v>0</v>
      </c>
      <c r="CA17" s="20">
        <f t="shared" si="11"/>
        <v>0</v>
      </c>
      <c r="CB17" s="20">
        <f t="shared" si="11"/>
        <v>0</v>
      </c>
      <c r="CC17" s="20">
        <f t="shared" si="25"/>
        <v>0</v>
      </c>
      <c r="CD17" s="20">
        <f t="shared" si="12"/>
        <v>0</v>
      </c>
      <c r="CE17" s="20">
        <f t="shared" si="12"/>
        <v>0</v>
      </c>
      <c r="CF17" s="20">
        <f t="shared" si="12"/>
        <v>0</v>
      </c>
      <c r="CG17" s="20">
        <f t="shared" si="12"/>
        <v>0</v>
      </c>
      <c r="CH17" s="20">
        <f t="shared" si="12"/>
        <v>0</v>
      </c>
      <c r="CI17" s="20">
        <f t="shared" si="12"/>
        <v>0</v>
      </c>
      <c r="CJ17" s="20">
        <f t="shared" si="12"/>
        <v>0</v>
      </c>
      <c r="CK17" s="20">
        <f t="shared" si="12"/>
        <v>0</v>
      </c>
      <c r="CL17" s="20">
        <f t="shared" si="12"/>
        <v>0</v>
      </c>
      <c r="CM17" s="20">
        <f t="shared" si="26"/>
        <v>0</v>
      </c>
      <c r="CN17" s="20">
        <f t="shared" si="13"/>
        <v>0</v>
      </c>
      <c r="CO17" s="20">
        <f t="shared" si="13"/>
        <v>0</v>
      </c>
      <c r="CP17" s="20">
        <f t="shared" si="13"/>
        <v>0</v>
      </c>
      <c r="CQ17" s="20">
        <f t="shared" si="13"/>
        <v>0</v>
      </c>
    </row>
    <row r="18" spans="1:95" ht="60" customHeight="1" x14ac:dyDescent="0.25">
      <c r="A18" s="17" t="s">
        <v>68</v>
      </c>
      <c r="B18" s="3" t="s">
        <v>28</v>
      </c>
      <c r="C18" s="17">
        <v>6506</v>
      </c>
      <c r="D18" s="17">
        <v>12</v>
      </c>
      <c r="E18" s="4" t="s">
        <v>147</v>
      </c>
      <c r="F18" s="21">
        <f t="shared" si="14"/>
        <v>148802</v>
      </c>
      <c r="G18" s="21">
        <f t="shared" si="14"/>
        <v>148798</v>
      </c>
      <c r="H18" s="20"/>
      <c r="I18" s="20"/>
      <c r="J18" s="20"/>
      <c r="K18" s="20"/>
      <c r="L18" s="20"/>
      <c r="M18" s="20"/>
      <c r="N18" s="20">
        <v>148802</v>
      </c>
      <c r="O18" s="20">
        <v>148798</v>
      </c>
      <c r="P18" s="20">
        <f t="shared" si="15"/>
        <v>30416</v>
      </c>
      <c r="Q18" s="20">
        <f t="shared" si="15"/>
        <v>30412</v>
      </c>
      <c r="R18" s="20"/>
      <c r="S18" s="20"/>
      <c r="T18" s="20"/>
      <c r="U18" s="20"/>
      <c r="V18" s="20"/>
      <c r="W18" s="20"/>
      <c r="X18" s="20">
        <v>30416</v>
      </c>
      <c r="Y18" s="20">
        <v>30412</v>
      </c>
      <c r="Z18" s="20">
        <f t="shared" si="16"/>
        <v>118386</v>
      </c>
      <c r="AA18" s="20">
        <f t="shared" si="7"/>
        <v>118386</v>
      </c>
      <c r="AB18" s="20">
        <f t="shared" si="7"/>
        <v>0</v>
      </c>
      <c r="AC18" s="20">
        <f t="shared" si="7"/>
        <v>0</v>
      </c>
      <c r="AD18" s="20">
        <f t="shared" si="7"/>
        <v>0</v>
      </c>
      <c r="AE18" s="20">
        <f t="shared" si="7"/>
        <v>0</v>
      </c>
      <c r="AF18" s="20">
        <f t="shared" si="7"/>
        <v>0</v>
      </c>
      <c r="AG18" s="20">
        <f t="shared" si="7"/>
        <v>0</v>
      </c>
      <c r="AH18" s="20">
        <f t="shared" si="7"/>
        <v>118386</v>
      </c>
      <c r="AI18" s="20">
        <f t="shared" si="7"/>
        <v>118386</v>
      </c>
      <c r="AJ18" s="20">
        <f t="shared" si="8"/>
        <v>70500</v>
      </c>
      <c r="AK18" s="20"/>
      <c r="AL18" s="20"/>
      <c r="AM18" s="20"/>
      <c r="AN18" s="20">
        <v>70500</v>
      </c>
      <c r="AO18" s="20">
        <f t="shared" si="17"/>
        <v>0</v>
      </c>
      <c r="AP18" s="20"/>
      <c r="AQ18" s="20"/>
      <c r="AR18" s="20"/>
      <c r="AS18" s="20"/>
      <c r="AT18" s="20">
        <f t="shared" si="18"/>
        <v>70500</v>
      </c>
      <c r="AU18" s="20">
        <f t="shared" si="9"/>
        <v>0</v>
      </c>
      <c r="AV18" s="20">
        <f t="shared" si="9"/>
        <v>0</v>
      </c>
      <c r="AW18" s="20">
        <f t="shared" si="9"/>
        <v>0</v>
      </c>
      <c r="AX18" s="20">
        <f t="shared" si="9"/>
        <v>70500</v>
      </c>
      <c r="AY18" s="20">
        <f t="shared" si="19"/>
        <v>30000</v>
      </c>
      <c r="AZ18" s="20"/>
      <c r="BA18" s="20"/>
      <c r="BB18" s="20"/>
      <c r="BC18" s="20">
        <v>30000</v>
      </c>
      <c r="BD18" s="20">
        <f t="shared" si="20"/>
        <v>0</v>
      </c>
      <c r="BE18" s="20"/>
      <c r="BF18" s="20"/>
      <c r="BG18" s="20"/>
      <c r="BH18" s="20"/>
      <c r="BI18" s="20">
        <f t="shared" si="21"/>
        <v>30000</v>
      </c>
      <c r="BJ18" s="20">
        <f t="shared" si="10"/>
        <v>0</v>
      </c>
      <c r="BK18" s="20">
        <f t="shared" si="10"/>
        <v>0</v>
      </c>
      <c r="BL18" s="20">
        <f t="shared" si="10"/>
        <v>0</v>
      </c>
      <c r="BM18" s="20">
        <f t="shared" si="10"/>
        <v>30000</v>
      </c>
      <c r="BN18" s="20">
        <f t="shared" si="22"/>
        <v>40000</v>
      </c>
      <c r="BO18" s="20"/>
      <c r="BP18" s="20"/>
      <c r="BQ18" s="20"/>
      <c r="BR18" s="20">
        <v>40000</v>
      </c>
      <c r="BS18" s="20">
        <f t="shared" si="23"/>
        <v>0</v>
      </c>
      <c r="BT18" s="20"/>
      <c r="BU18" s="20"/>
      <c r="BV18" s="20"/>
      <c r="BW18" s="20"/>
      <c r="BX18" s="20">
        <f t="shared" si="24"/>
        <v>40000</v>
      </c>
      <c r="BY18" s="20">
        <f t="shared" si="11"/>
        <v>0</v>
      </c>
      <c r="BZ18" s="20">
        <f t="shared" si="11"/>
        <v>0</v>
      </c>
      <c r="CA18" s="20">
        <f t="shared" si="11"/>
        <v>0</v>
      </c>
      <c r="CB18" s="20">
        <f t="shared" si="11"/>
        <v>40000</v>
      </c>
      <c r="CC18" s="20">
        <f t="shared" si="25"/>
        <v>40000</v>
      </c>
      <c r="CD18" s="20">
        <f t="shared" si="12"/>
        <v>0</v>
      </c>
      <c r="CE18" s="20">
        <f t="shared" si="12"/>
        <v>0</v>
      </c>
      <c r="CF18" s="20">
        <f t="shared" si="12"/>
        <v>0</v>
      </c>
      <c r="CG18" s="20">
        <f t="shared" si="12"/>
        <v>40000</v>
      </c>
      <c r="CH18" s="20">
        <f t="shared" si="12"/>
        <v>0</v>
      </c>
      <c r="CI18" s="20">
        <f t="shared" si="12"/>
        <v>0</v>
      </c>
      <c r="CJ18" s="20">
        <f t="shared" si="12"/>
        <v>0</v>
      </c>
      <c r="CK18" s="20">
        <f t="shared" si="12"/>
        <v>0</v>
      </c>
      <c r="CL18" s="20">
        <f t="shared" si="12"/>
        <v>0</v>
      </c>
      <c r="CM18" s="20">
        <f t="shared" si="26"/>
        <v>40000</v>
      </c>
      <c r="CN18" s="20">
        <f t="shared" si="13"/>
        <v>0</v>
      </c>
      <c r="CO18" s="20">
        <f t="shared" si="13"/>
        <v>0</v>
      </c>
      <c r="CP18" s="20">
        <f t="shared" si="13"/>
        <v>0</v>
      </c>
      <c r="CQ18" s="20">
        <f t="shared" si="13"/>
        <v>40000</v>
      </c>
    </row>
    <row r="19" spans="1:95" ht="60" customHeight="1" x14ac:dyDescent="0.25">
      <c r="A19" s="17" t="s">
        <v>69</v>
      </c>
      <c r="B19" s="7" t="s">
        <v>29</v>
      </c>
      <c r="C19" s="17">
        <v>6508</v>
      </c>
      <c r="D19" s="17">
        <v>7</v>
      </c>
      <c r="E19" s="9" t="s">
        <v>55</v>
      </c>
      <c r="F19" s="21">
        <f t="shared" si="14"/>
        <v>8607381.1899999995</v>
      </c>
      <c r="G19" s="21">
        <f t="shared" si="14"/>
        <v>8176295.1200000001</v>
      </c>
      <c r="H19" s="20"/>
      <c r="I19" s="20"/>
      <c r="J19" s="20">
        <v>5798981.1900000004</v>
      </c>
      <c r="K19" s="20">
        <v>5798981.1900000004</v>
      </c>
      <c r="L19" s="20"/>
      <c r="M19" s="20"/>
      <c r="N19" s="20">
        <f>8607381.19-5798981.19</f>
        <v>2808399.9999999991</v>
      </c>
      <c r="O19" s="20">
        <f>8176295.12-5798981.19</f>
        <v>2377313.9299999997</v>
      </c>
      <c r="P19" s="20">
        <f t="shared" si="15"/>
        <v>142998</v>
      </c>
      <c r="Q19" s="20">
        <f t="shared" si="15"/>
        <v>142698</v>
      </c>
      <c r="R19" s="20"/>
      <c r="S19" s="20"/>
      <c r="T19" s="20">
        <v>60000</v>
      </c>
      <c r="U19" s="20">
        <v>60000</v>
      </c>
      <c r="V19" s="20"/>
      <c r="W19" s="20"/>
      <c r="X19" s="20">
        <v>82998</v>
      </c>
      <c r="Y19" s="20">
        <v>82698</v>
      </c>
      <c r="Z19" s="20">
        <f t="shared" si="16"/>
        <v>8464383.1899999995</v>
      </c>
      <c r="AA19" s="20">
        <f t="shared" si="7"/>
        <v>8033597.1200000001</v>
      </c>
      <c r="AB19" s="20">
        <f t="shared" si="7"/>
        <v>0</v>
      </c>
      <c r="AC19" s="20">
        <f t="shared" si="7"/>
        <v>0</v>
      </c>
      <c r="AD19" s="20">
        <f t="shared" si="7"/>
        <v>5738981.1900000004</v>
      </c>
      <c r="AE19" s="20">
        <f t="shared" si="7"/>
        <v>5738981.1900000004</v>
      </c>
      <c r="AF19" s="20">
        <f t="shared" si="7"/>
        <v>0</v>
      </c>
      <c r="AG19" s="20">
        <f t="shared" si="7"/>
        <v>0</v>
      </c>
      <c r="AH19" s="20">
        <f t="shared" si="7"/>
        <v>2725401.9999999991</v>
      </c>
      <c r="AI19" s="20">
        <f t="shared" si="7"/>
        <v>2294615.9299999997</v>
      </c>
      <c r="AJ19" s="20">
        <f t="shared" si="8"/>
        <v>8516313.6699999999</v>
      </c>
      <c r="AK19" s="20"/>
      <c r="AL19" s="20">
        <v>4374205</v>
      </c>
      <c r="AM19" s="20"/>
      <c r="AN19" s="20">
        <f>8548522.74-4374205-24419.58-6887.57-901.92</f>
        <v>4142108.6700000004</v>
      </c>
      <c r="AO19" s="20">
        <f t="shared" si="17"/>
        <v>15680</v>
      </c>
      <c r="AP19" s="20"/>
      <c r="AQ19" s="20"/>
      <c r="AR19" s="20"/>
      <c r="AS19" s="20">
        <v>15680</v>
      </c>
      <c r="AT19" s="20">
        <f t="shared" si="18"/>
        <v>8500633.6699999999</v>
      </c>
      <c r="AU19" s="20">
        <f t="shared" si="9"/>
        <v>0</v>
      </c>
      <c r="AV19" s="20">
        <f t="shared" si="9"/>
        <v>4374205</v>
      </c>
      <c r="AW19" s="20">
        <f t="shared" si="9"/>
        <v>0</v>
      </c>
      <c r="AX19" s="20">
        <f t="shared" si="9"/>
        <v>4126428.6700000004</v>
      </c>
      <c r="AY19" s="20">
        <f t="shared" si="19"/>
        <v>2926400</v>
      </c>
      <c r="AZ19" s="20"/>
      <c r="BA19" s="20"/>
      <c r="BB19" s="20"/>
      <c r="BC19" s="20">
        <v>2926400</v>
      </c>
      <c r="BD19" s="20">
        <f t="shared" si="20"/>
        <v>0</v>
      </c>
      <c r="BE19" s="20"/>
      <c r="BF19" s="20"/>
      <c r="BG19" s="20"/>
      <c r="BH19" s="20"/>
      <c r="BI19" s="20">
        <f t="shared" si="21"/>
        <v>2926400</v>
      </c>
      <c r="BJ19" s="20">
        <f t="shared" si="10"/>
        <v>0</v>
      </c>
      <c r="BK19" s="20">
        <f t="shared" si="10"/>
        <v>0</v>
      </c>
      <c r="BL19" s="20">
        <f t="shared" si="10"/>
        <v>0</v>
      </c>
      <c r="BM19" s="20">
        <f t="shared" si="10"/>
        <v>2926400</v>
      </c>
      <c r="BN19" s="20">
        <f t="shared" si="22"/>
        <v>2101300</v>
      </c>
      <c r="BO19" s="20"/>
      <c r="BP19" s="20"/>
      <c r="BQ19" s="20"/>
      <c r="BR19" s="20">
        <v>2101300</v>
      </c>
      <c r="BS19" s="20">
        <f t="shared" si="23"/>
        <v>0</v>
      </c>
      <c r="BT19" s="20"/>
      <c r="BU19" s="20"/>
      <c r="BV19" s="20"/>
      <c r="BW19" s="20"/>
      <c r="BX19" s="20">
        <f t="shared" si="24"/>
        <v>2101300</v>
      </c>
      <c r="BY19" s="20">
        <f t="shared" si="11"/>
        <v>0</v>
      </c>
      <c r="BZ19" s="20">
        <f t="shared" si="11"/>
        <v>0</v>
      </c>
      <c r="CA19" s="20">
        <f t="shared" si="11"/>
        <v>0</v>
      </c>
      <c r="CB19" s="20">
        <f t="shared" si="11"/>
        <v>2101300</v>
      </c>
      <c r="CC19" s="20">
        <f t="shared" si="25"/>
        <v>2101300</v>
      </c>
      <c r="CD19" s="20">
        <f t="shared" si="12"/>
        <v>0</v>
      </c>
      <c r="CE19" s="20">
        <f t="shared" si="12"/>
        <v>0</v>
      </c>
      <c r="CF19" s="20">
        <f t="shared" si="12"/>
        <v>0</v>
      </c>
      <c r="CG19" s="20">
        <f t="shared" si="12"/>
        <v>2101300</v>
      </c>
      <c r="CH19" s="20">
        <f t="shared" si="12"/>
        <v>0</v>
      </c>
      <c r="CI19" s="20">
        <f t="shared" si="12"/>
        <v>0</v>
      </c>
      <c r="CJ19" s="20">
        <f t="shared" si="12"/>
        <v>0</v>
      </c>
      <c r="CK19" s="20">
        <f t="shared" si="12"/>
        <v>0</v>
      </c>
      <c r="CL19" s="20">
        <f t="shared" si="12"/>
        <v>0</v>
      </c>
      <c r="CM19" s="20">
        <f t="shared" si="26"/>
        <v>2101300</v>
      </c>
      <c r="CN19" s="20">
        <f t="shared" si="13"/>
        <v>0</v>
      </c>
      <c r="CO19" s="20">
        <f t="shared" si="13"/>
        <v>0</v>
      </c>
      <c r="CP19" s="20">
        <f t="shared" si="13"/>
        <v>0</v>
      </c>
      <c r="CQ19" s="20">
        <f t="shared" si="13"/>
        <v>2101300</v>
      </c>
    </row>
    <row r="20" spans="1:95" ht="60" customHeight="1" x14ac:dyDescent="0.25">
      <c r="A20" s="17" t="s">
        <v>70</v>
      </c>
      <c r="B20" s="7" t="s">
        <v>30</v>
      </c>
      <c r="C20" s="17">
        <v>6509</v>
      </c>
      <c r="D20" s="17">
        <v>11</v>
      </c>
      <c r="E20" s="10" t="s">
        <v>141</v>
      </c>
      <c r="F20" s="21">
        <f t="shared" si="14"/>
        <v>0</v>
      </c>
      <c r="G20" s="21">
        <f t="shared" si="14"/>
        <v>0</v>
      </c>
      <c r="H20" s="20"/>
      <c r="I20" s="20"/>
      <c r="J20" s="20"/>
      <c r="K20" s="20"/>
      <c r="L20" s="20"/>
      <c r="M20" s="20"/>
      <c r="N20" s="20"/>
      <c r="O20" s="20"/>
      <c r="P20" s="20">
        <f t="shared" si="15"/>
        <v>0</v>
      </c>
      <c r="Q20" s="20">
        <f t="shared" si="15"/>
        <v>0</v>
      </c>
      <c r="R20" s="20"/>
      <c r="S20" s="20"/>
      <c r="T20" s="20"/>
      <c r="U20" s="20"/>
      <c r="V20" s="20"/>
      <c r="W20" s="20"/>
      <c r="X20" s="20"/>
      <c r="Y20" s="20"/>
      <c r="Z20" s="20">
        <f t="shared" si="16"/>
        <v>0</v>
      </c>
      <c r="AA20" s="20">
        <f t="shared" si="7"/>
        <v>0</v>
      </c>
      <c r="AB20" s="20">
        <f t="shared" si="7"/>
        <v>0</v>
      </c>
      <c r="AC20" s="20">
        <f t="shared" si="7"/>
        <v>0</v>
      </c>
      <c r="AD20" s="20">
        <f t="shared" si="7"/>
        <v>0</v>
      </c>
      <c r="AE20" s="20">
        <f t="shared" si="7"/>
        <v>0</v>
      </c>
      <c r="AF20" s="20">
        <f t="shared" si="7"/>
        <v>0</v>
      </c>
      <c r="AG20" s="20">
        <f t="shared" si="7"/>
        <v>0</v>
      </c>
      <c r="AH20" s="20">
        <f t="shared" si="7"/>
        <v>0</v>
      </c>
      <c r="AI20" s="20">
        <f t="shared" si="7"/>
        <v>0</v>
      </c>
      <c r="AJ20" s="20">
        <f t="shared" si="8"/>
        <v>0</v>
      </c>
      <c r="AK20" s="20"/>
      <c r="AL20" s="20"/>
      <c r="AM20" s="20"/>
      <c r="AN20" s="20"/>
      <c r="AO20" s="20">
        <f t="shared" si="17"/>
        <v>0</v>
      </c>
      <c r="AP20" s="20"/>
      <c r="AQ20" s="20"/>
      <c r="AR20" s="20"/>
      <c r="AS20" s="20"/>
      <c r="AT20" s="20">
        <f t="shared" si="18"/>
        <v>0</v>
      </c>
      <c r="AU20" s="20">
        <f t="shared" si="9"/>
        <v>0</v>
      </c>
      <c r="AV20" s="20">
        <f t="shared" si="9"/>
        <v>0</v>
      </c>
      <c r="AW20" s="20">
        <f t="shared" si="9"/>
        <v>0</v>
      </c>
      <c r="AX20" s="20">
        <f t="shared" si="9"/>
        <v>0</v>
      </c>
      <c r="AY20" s="20">
        <f t="shared" si="19"/>
        <v>0</v>
      </c>
      <c r="AZ20" s="20"/>
      <c r="BA20" s="20"/>
      <c r="BB20" s="20"/>
      <c r="BC20" s="20"/>
      <c r="BD20" s="20">
        <f t="shared" si="20"/>
        <v>0</v>
      </c>
      <c r="BE20" s="20"/>
      <c r="BF20" s="20"/>
      <c r="BG20" s="20"/>
      <c r="BH20" s="20"/>
      <c r="BI20" s="20">
        <f t="shared" si="21"/>
        <v>0</v>
      </c>
      <c r="BJ20" s="20">
        <f t="shared" si="10"/>
        <v>0</v>
      </c>
      <c r="BK20" s="20">
        <f t="shared" si="10"/>
        <v>0</v>
      </c>
      <c r="BL20" s="20">
        <f t="shared" si="10"/>
        <v>0</v>
      </c>
      <c r="BM20" s="20">
        <f t="shared" si="10"/>
        <v>0</v>
      </c>
      <c r="BN20" s="20">
        <f t="shared" si="22"/>
        <v>0</v>
      </c>
      <c r="BO20" s="20"/>
      <c r="BP20" s="20"/>
      <c r="BQ20" s="20"/>
      <c r="BR20" s="20"/>
      <c r="BS20" s="20">
        <f t="shared" si="23"/>
        <v>0</v>
      </c>
      <c r="BT20" s="20"/>
      <c r="BU20" s="20"/>
      <c r="BV20" s="20"/>
      <c r="BW20" s="20"/>
      <c r="BX20" s="20">
        <f t="shared" si="24"/>
        <v>0</v>
      </c>
      <c r="BY20" s="20">
        <f t="shared" si="11"/>
        <v>0</v>
      </c>
      <c r="BZ20" s="20">
        <f t="shared" si="11"/>
        <v>0</v>
      </c>
      <c r="CA20" s="20">
        <f t="shared" si="11"/>
        <v>0</v>
      </c>
      <c r="CB20" s="20">
        <f t="shared" si="11"/>
        <v>0</v>
      </c>
      <c r="CC20" s="20">
        <f t="shared" si="25"/>
        <v>0</v>
      </c>
      <c r="CD20" s="20">
        <f t="shared" si="12"/>
        <v>0</v>
      </c>
      <c r="CE20" s="20">
        <f t="shared" si="12"/>
        <v>0</v>
      </c>
      <c r="CF20" s="20">
        <f t="shared" si="12"/>
        <v>0</v>
      </c>
      <c r="CG20" s="20">
        <f t="shared" si="12"/>
        <v>0</v>
      </c>
      <c r="CH20" s="20">
        <f t="shared" si="12"/>
        <v>0</v>
      </c>
      <c r="CI20" s="20">
        <f t="shared" si="12"/>
        <v>0</v>
      </c>
      <c r="CJ20" s="20">
        <f t="shared" si="12"/>
        <v>0</v>
      </c>
      <c r="CK20" s="20">
        <f t="shared" si="12"/>
        <v>0</v>
      </c>
      <c r="CL20" s="20">
        <f t="shared" si="12"/>
        <v>0</v>
      </c>
      <c r="CM20" s="20">
        <f t="shared" si="26"/>
        <v>0</v>
      </c>
      <c r="CN20" s="20">
        <f t="shared" si="13"/>
        <v>0</v>
      </c>
      <c r="CO20" s="20">
        <f t="shared" si="13"/>
        <v>0</v>
      </c>
      <c r="CP20" s="20">
        <f t="shared" si="13"/>
        <v>0</v>
      </c>
      <c r="CQ20" s="20">
        <f t="shared" si="13"/>
        <v>0</v>
      </c>
    </row>
    <row r="21" spans="1:95" ht="60" customHeight="1" x14ac:dyDescent="0.25">
      <c r="A21" s="17" t="s">
        <v>71</v>
      </c>
      <c r="B21" s="7" t="s">
        <v>31</v>
      </c>
      <c r="C21" s="17">
        <v>6510</v>
      </c>
      <c r="D21" s="17">
        <v>11</v>
      </c>
      <c r="E21" s="10" t="s">
        <v>142</v>
      </c>
      <c r="F21" s="21">
        <f t="shared" si="14"/>
        <v>0</v>
      </c>
      <c r="G21" s="21">
        <f t="shared" si="14"/>
        <v>0</v>
      </c>
      <c r="H21" s="20"/>
      <c r="I21" s="20"/>
      <c r="J21" s="20"/>
      <c r="K21" s="20"/>
      <c r="L21" s="20"/>
      <c r="M21" s="20"/>
      <c r="N21" s="20"/>
      <c r="O21" s="20"/>
      <c r="P21" s="20">
        <f t="shared" si="15"/>
        <v>0</v>
      </c>
      <c r="Q21" s="20">
        <f t="shared" si="15"/>
        <v>0</v>
      </c>
      <c r="R21" s="20"/>
      <c r="S21" s="20"/>
      <c r="T21" s="20"/>
      <c r="U21" s="20"/>
      <c r="V21" s="20"/>
      <c r="W21" s="20"/>
      <c r="X21" s="20"/>
      <c r="Y21" s="20"/>
      <c r="Z21" s="20">
        <f t="shared" si="16"/>
        <v>0</v>
      </c>
      <c r="AA21" s="20">
        <f t="shared" si="7"/>
        <v>0</v>
      </c>
      <c r="AB21" s="20">
        <f t="shared" si="7"/>
        <v>0</v>
      </c>
      <c r="AC21" s="20">
        <f t="shared" si="7"/>
        <v>0</v>
      </c>
      <c r="AD21" s="20">
        <f t="shared" si="7"/>
        <v>0</v>
      </c>
      <c r="AE21" s="20">
        <f t="shared" si="7"/>
        <v>0</v>
      </c>
      <c r="AF21" s="20">
        <f t="shared" si="7"/>
        <v>0</v>
      </c>
      <c r="AG21" s="20">
        <f t="shared" si="7"/>
        <v>0</v>
      </c>
      <c r="AH21" s="20">
        <f t="shared" si="7"/>
        <v>0</v>
      </c>
      <c r="AI21" s="20">
        <f t="shared" si="7"/>
        <v>0</v>
      </c>
      <c r="AJ21" s="20">
        <f t="shared" si="8"/>
        <v>0</v>
      </c>
      <c r="AK21" s="20"/>
      <c r="AL21" s="20"/>
      <c r="AM21" s="20"/>
      <c r="AN21" s="20"/>
      <c r="AO21" s="20">
        <f t="shared" si="17"/>
        <v>0</v>
      </c>
      <c r="AP21" s="20"/>
      <c r="AQ21" s="20"/>
      <c r="AR21" s="20"/>
      <c r="AS21" s="20"/>
      <c r="AT21" s="20">
        <f t="shared" si="18"/>
        <v>0</v>
      </c>
      <c r="AU21" s="20">
        <f t="shared" si="9"/>
        <v>0</v>
      </c>
      <c r="AV21" s="20">
        <f t="shared" si="9"/>
        <v>0</v>
      </c>
      <c r="AW21" s="20">
        <f t="shared" si="9"/>
        <v>0</v>
      </c>
      <c r="AX21" s="20">
        <f t="shared" si="9"/>
        <v>0</v>
      </c>
      <c r="AY21" s="20">
        <f t="shared" si="19"/>
        <v>0</v>
      </c>
      <c r="AZ21" s="20"/>
      <c r="BA21" s="20"/>
      <c r="BB21" s="20"/>
      <c r="BC21" s="20"/>
      <c r="BD21" s="20">
        <f t="shared" si="20"/>
        <v>0</v>
      </c>
      <c r="BE21" s="20"/>
      <c r="BF21" s="20"/>
      <c r="BG21" s="20"/>
      <c r="BH21" s="20"/>
      <c r="BI21" s="20">
        <f t="shared" si="21"/>
        <v>0</v>
      </c>
      <c r="BJ21" s="20">
        <f t="shared" si="10"/>
        <v>0</v>
      </c>
      <c r="BK21" s="20">
        <f t="shared" si="10"/>
        <v>0</v>
      </c>
      <c r="BL21" s="20">
        <f t="shared" si="10"/>
        <v>0</v>
      </c>
      <c r="BM21" s="20">
        <f t="shared" si="10"/>
        <v>0</v>
      </c>
      <c r="BN21" s="20">
        <f t="shared" si="22"/>
        <v>0</v>
      </c>
      <c r="BO21" s="20"/>
      <c r="BP21" s="20"/>
      <c r="BQ21" s="20"/>
      <c r="BR21" s="20"/>
      <c r="BS21" s="20">
        <f t="shared" si="23"/>
        <v>0</v>
      </c>
      <c r="BT21" s="20"/>
      <c r="BU21" s="20"/>
      <c r="BV21" s="20"/>
      <c r="BW21" s="20"/>
      <c r="BX21" s="20">
        <f t="shared" si="24"/>
        <v>0</v>
      </c>
      <c r="BY21" s="20">
        <f t="shared" si="11"/>
        <v>0</v>
      </c>
      <c r="BZ21" s="20">
        <f t="shared" si="11"/>
        <v>0</v>
      </c>
      <c r="CA21" s="20">
        <f t="shared" si="11"/>
        <v>0</v>
      </c>
      <c r="CB21" s="20">
        <f t="shared" si="11"/>
        <v>0</v>
      </c>
      <c r="CC21" s="20">
        <f t="shared" si="25"/>
        <v>0</v>
      </c>
      <c r="CD21" s="20">
        <f t="shared" si="12"/>
        <v>0</v>
      </c>
      <c r="CE21" s="20">
        <f t="shared" si="12"/>
        <v>0</v>
      </c>
      <c r="CF21" s="20">
        <f t="shared" si="12"/>
        <v>0</v>
      </c>
      <c r="CG21" s="20">
        <f t="shared" si="12"/>
        <v>0</v>
      </c>
      <c r="CH21" s="20">
        <f t="shared" si="12"/>
        <v>0</v>
      </c>
      <c r="CI21" s="20">
        <f t="shared" si="12"/>
        <v>0</v>
      </c>
      <c r="CJ21" s="20">
        <f t="shared" si="12"/>
        <v>0</v>
      </c>
      <c r="CK21" s="20">
        <f t="shared" si="12"/>
        <v>0</v>
      </c>
      <c r="CL21" s="20">
        <f t="shared" si="12"/>
        <v>0</v>
      </c>
      <c r="CM21" s="20">
        <f t="shared" si="26"/>
        <v>0</v>
      </c>
      <c r="CN21" s="20">
        <f t="shared" si="13"/>
        <v>0</v>
      </c>
      <c r="CO21" s="20">
        <f t="shared" si="13"/>
        <v>0</v>
      </c>
      <c r="CP21" s="20">
        <f t="shared" si="13"/>
        <v>0</v>
      </c>
      <c r="CQ21" s="20">
        <f t="shared" si="13"/>
        <v>0</v>
      </c>
    </row>
    <row r="22" spans="1:95" ht="68.25" customHeight="1" x14ac:dyDescent="0.25">
      <c r="A22" s="17" t="s">
        <v>72</v>
      </c>
      <c r="B22" s="7" t="s">
        <v>32</v>
      </c>
      <c r="C22" s="17">
        <v>6513</v>
      </c>
      <c r="D22" s="17">
        <v>21</v>
      </c>
      <c r="E22" s="9" t="s">
        <v>63</v>
      </c>
      <c r="F22" s="21">
        <f t="shared" si="14"/>
        <v>3110323.1</v>
      </c>
      <c r="G22" s="21">
        <f t="shared" si="14"/>
        <v>2862168.62</v>
      </c>
      <c r="H22" s="20"/>
      <c r="I22" s="20"/>
      <c r="J22" s="20">
        <v>472000</v>
      </c>
      <c r="K22" s="20">
        <v>328039.71000000002</v>
      </c>
      <c r="L22" s="20"/>
      <c r="M22" s="20"/>
      <c r="N22" s="20">
        <f>4128318.06-472000-989994.96-28000</f>
        <v>2638323.1</v>
      </c>
      <c r="O22" s="20">
        <f>3879584.58-328039.71-989994.96-27421</f>
        <v>2534128.91</v>
      </c>
      <c r="P22" s="20">
        <f t="shared" si="15"/>
        <v>0</v>
      </c>
      <c r="Q22" s="20">
        <f t="shared" si="15"/>
        <v>0</v>
      </c>
      <c r="R22" s="20"/>
      <c r="S22" s="20"/>
      <c r="T22" s="20"/>
      <c r="U22" s="20"/>
      <c r="V22" s="20"/>
      <c r="W22" s="20"/>
      <c r="X22" s="20"/>
      <c r="Y22" s="20"/>
      <c r="Z22" s="20">
        <f t="shared" si="16"/>
        <v>3110323.1</v>
      </c>
      <c r="AA22" s="20">
        <f t="shared" si="7"/>
        <v>2862168.62</v>
      </c>
      <c r="AB22" s="20">
        <f t="shared" si="7"/>
        <v>0</v>
      </c>
      <c r="AC22" s="20">
        <f t="shared" si="7"/>
        <v>0</v>
      </c>
      <c r="AD22" s="20">
        <f t="shared" si="7"/>
        <v>472000</v>
      </c>
      <c r="AE22" s="20">
        <f t="shared" si="7"/>
        <v>328039.71000000002</v>
      </c>
      <c r="AF22" s="20">
        <f t="shared" si="7"/>
        <v>0</v>
      </c>
      <c r="AG22" s="20">
        <f t="shared" si="7"/>
        <v>0</v>
      </c>
      <c r="AH22" s="20">
        <f t="shared" si="7"/>
        <v>2638323.1</v>
      </c>
      <c r="AI22" s="20">
        <f t="shared" si="7"/>
        <v>2534128.91</v>
      </c>
      <c r="AJ22" s="20">
        <f t="shared" si="8"/>
        <v>2410732.9500000002</v>
      </c>
      <c r="AK22" s="20"/>
      <c r="AL22" s="20"/>
      <c r="AM22" s="20"/>
      <c r="AN22" s="20">
        <f>2646454.95-231100-4622</f>
        <v>2410732.9500000002</v>
      </c>
      <c r="AO22" s="20">
        <f t="shared" si="17"/>
        <v>50000</v>
      </c>
      <c r="AP22" s="20"/>
      <c r="AQ22" s="20"/>
      <c r="AR22" s="20"/>
      <c r="AS22" s="20">
        <f>50000</f>
        <v>50000</v>
      </c>
      <c r="AT22" s="20">
        <f t="shared" si="18"/>
        <v>2360732.9500000002</v>
      </c>
      <c r="AU22" s="20">
        <f t="shared" si="9"/>
        <v>0</v>
      </c>
      <c r="AV22" s="20">
        <f t="shared" si="9"/>
        <v>0</v>
      </c>
      <c r="AW22" s="20">
        <f t="shared" si="9"/>
        <v>0</v>
      </c>
      <c r="AX22" s="20">
        <f t="shared" si="9"/>
        <v>2360732.9500000002</v>
      </c>
      <c r="AY22" s="20">
        <f t="shared" si="19"/>
        <v>1710000</v>
      </c>
      <c r="AZ22" s="20"/>
      <c r="BA22" s="20"/>
      <c r="BB22" s="20"/>
      <c r="BC22" s="20">
        <f>1710000</f>
        <v>1710000</v>
      </c>
      <c r="BD22" s="20">
        <f t="shared" si="20"/>
        <v>0</v>
      </c>
      <c r="BE22" s="20"/>
      <c r="BF22" s="20"/>
      <c r="BG22" s="20"/>
      <c r="BH22" s="20"/>
      <c r="BI22" s="20">
        <f t="shared" si="21"/>
        <v>1710000</v>
      </c>
      <c r="BJ22" s="20">
        <f t="shared" si="10"/>
        <v>0</v>
      </c>
      <c r="BK22" s="20">
        <f t="shared" si="10"/>
        <v>0</v>
      </c>
      <c r="BL22" s="20">
        <f t="shared" si="10"/>
        <v>0</v>
      </c>
      <c r="BM22" s="20">
        <f t="shared" si="10"/>
        <v>1710000</v>
      </c>
      <c r="BN22" s="20">
        <f t="shared" si="22"/>
        <v>1710000</v>
      </c>
      <c r="BO22" s="20"/>
      <c r="BP22" s="20"/>
      <c r="BQ22" s="20"/>
      <c r="BR22" s="20">
        <v>1710000</v>
      </c>
      <c r="BS22" s="20">
        <f t="shared" si="23"/>
        <v>0</v>
      </c>
      <c r="BT22" s="20"/>
      <c r="BU22" s="20"/>
      <c r="BV22" s="20"/>
      <c r="BW22" s="20"/>
      <c r="BX22" s="20">
        <f t="shared" si="24"/>
        <v>1710000</v>
      </c>
      <c r="BY22" s="20">
        <f t="shared" si="11"/>
        <v>0</v>
      </c>
      <c r="BZ22" s="20">
        <f t="shared" si="11"/>
        <v>0</v>
      </c>
      <c r="CA22" s="20">
        <f t="shared" si="11"/>
        <v>0</v>
      </c>
      <c r="CB22" s="20">
        <f t="shared" si="11"/>
        <v>1710000</v>
      </c>
      <c r="CC22" s="20">
        <f t="shared" si="25"/>
        <v>1710000</v>
      </c>
      <c r="CD22" s="20">
        <f t="shared" si="12"/>
        <v>0</v>
      </c>
      <c r="CE22" s="20">
        <f t="shared" si="12"/>
        <v>0</v>
      </c>
      <c r="CF22" s="20">
        <f t="shared" si="12"/>
        <v>0</v>
      </c>
      <c r="CG22" s="20">
        <f t="shared" si="12"/>
        <v>1710000</v>
      </c>
      <c r="CH22" s="20">
        <f t="shared" si="12"/>
        <v>0</v>
      </c>
      <c r="CI22" s="20">
        <f t="shared" si="12"/>
        <v>0</v>
      </c>
      <c r="CJ22" s="20">
        <f t="shared" si="12"/>
        <v>0</v>
      </c>
      <c r="CK22" s="20">
        <f t="shared" si="12"/>
        <v>0</v>
      </c>
      <c r="CL22" s="20">
        <f t="shared" si="12"/>
        <v>0</v>
      </c>
      <c r="CM22" s="20">
        <f t="shared" si="26"/>
        <v>1710000</v>
      </c>
      <c r="CN22" s="20">
        <f t="shared" si="13"/>
        <v>0</v>
      </c>
      <c r="CO22" s="20">
        <f t="shared" si="13"/>
        <v>0</v>
      </c>
      <c r="CP22" s="20">
        <f t="shared" si="13"/>
        <v>0</v>
      </c>
      <c r="CQ22" s="20">
        <f t="shared" si="13"/>
        <v>1710000</v>
      </c>
    </row>
    <row r="23" spans="1:95" ht="84.75" customHeight="1" x14ac:dyDescent="0.25">
      <c r="A23" s="17" t="s">
        <v>73</v>
      </c>
      <c r="B23" s="3" t="s">
        <v>33</v>
      </c>
      <c r="C23" s="17">
        <v>6514</v>
      </c>
      <c r="D23" s="17">
        <v>21</v>
      </c>
      <c r="E23" s="4" t="s">
        <v>63</v>
      </c>
      <c r="F23" s="21">
        <f t="shared" si="14"/>
        <v>0</v>
      </c>
      <c r="G23" s="21">
        <f t="shared" si="14"/>
        <v>0</v>
      </c>
      <c r="H23" s="20"/>
      <c r="I23" s="20"/>
      <c r="J23" s="20"/>
      <c r="K23" s="20"/>
      <c r="L23" s="20"/>
      <c r="M23" s="20"/>
      <c r="N23" s="20"/>
      <c r="O23" s="20"/>
      <c r="P23" s="20">
        <f t="shared" si="15"/>
        <v>0</v>
      </c>
      <c r="Q23" s="20">
        <f t="shared" si="15"/>
        <v>0</v>
      </c>
      <c r="R23" s="20"/>
      <c r="S23" s="20"/>
      <c r="T23" s="20"/>
      <c r="U23" s="20"/>
      <c r="V23" s="20"/>
      <c r="W23" s="20"/>
      <c r="X23" s="20"/>
      <c r="Y23" s="20"/>
      <c r="Z23" s="20">
        <f t="shared" si="16"/>
        <v>0</v>
      </c>
      <c r="AA23" s="20">
        <f t="shared" si="7"/>
        <v>0</v>
      </c>
      <c r="AB23" s="20">
        <f t="shared" si="7"/>
        <v>0</v>
      </c>
      <c r="AC23" s="20">
        <f t="shared" si="7"/>
        <v>0</v>
      </c>
      <c r="AD23" s="20">
        <f t="shared" si="7"/>
        <v>0</v>
      </c>
      <c r="AE23" s="20">
        <f t="shared" si="7"/>
        <v>0</v>
      </c>
      <c r="AF23" s="20">
        <f t="shared" si="7"/>
        <v>0</v>
      </c>
      <c r="AG23" s="20">
        <f t="shared" si="7"/>
        <v>0</v>
      </c>
      <c r="AH23" s="20">
        <f t="shared" si="7"/>
        <v>0</v>
      </c>
      <c r="AI23" s="20">
        <f t="shared" si="7"/>
        <v>0</v>
      </c>
      <c r="AJ23" s="20">
        <f t="shared" si="8"/>
        <v>0</v>
      </c>
      <c r="AK23" s="20"/>
      <c r="AL23" s="20"/>
      <c r="AM23" s="20"/>
      <c r="AN23" s="20"/>
      <c r="AO23" s="20">
        <f t="shared" si="17"/>
        <v>0</v>
      </c>
      <c r="AP23" s="20"/>
      <c r="AQ23" s="20"/>
      <c r="AR23" s="20"/>
      <c r="AS23" s="20"/>
      <c r="AT23" s="20">
        <f t="shared" si="18"/>
        <v>0</v>
      </c>
      <c r="AU23" s="20">
        <f t="shared" si="9"/>
        <v>0</v>
      </c>
      <c r="AV23" s="20">
        <f t="shared" si="9"/>
        <v>0</v>
      </c>
      <c r="AW23" s="20">
        <f t="shared" si="9"/>
        <v>0</v>
      </c>
      <c r="AX23" s="20">
        <f t="shared" si="9"/>
        <v>0</v>
      </c>
      <c r="AY23" s="20">
        <f t="shared" si="19"/>
        <v>0</v>
      </c>
      <c r="AZ23" s="20"/>
      <c r="BA23" s="20"/>
      <c r="BB23" s="20"/>
      <c r="BC23" s="20"/>
      <c r="BD23" s="20">
        <f t="shared" si="20"/>
        <v>0</v>
      </c>
      <c r="BE23" s="20"/>
      <c r="BF23" s="20"/>
      <c r="BG23" s="20"/>
      <c r="BH23" s="20"/>
      <c r="BI23" s="20">
        <f t="shared" si="21"/>
        <v>0</v>
      </c>
      <c r="BJ23" s="20">
        <f t="shared" si="10"/>
        <v>0</v>
      </c>
      <c r="BK23" s="20">
        <f t="shared" si="10"/>
        <v>0</v>
      </c>
      <c r="BL23" s="20">
        <f t="shared" si="10"/>
        <v>0</v>
      </c>
      <c r="BM23" s="20">
        <f t="shared" si="10"/>
        <v>0</v>
      </c>
      <c r="BN23" s="20">
        <f t="shared" si="22"/>
        <v>0</v>
      </c>
      <c r="BO23" s="20"/>
      <c r="BP23" s="20"/>
      <c r="BQ23" s="20"/>
      <c r="BR23" s="20"/>
      <c r="BS23" s="20">
        <f t="shared" si="23"/>
        <v>0</v>
      </c>
      <c r="BT23" s="20"/>
      <c r="BU23" s="20"/>
      <c r="BV23" s="20"/>
      <c r="BW23" s="20"/>
      <c r="BX23" s="20">
        <f t="shared" si="24"/>
        <v>0</v>
      </c>
      <c r="BY23" s="20">
        <f t="shared" si="11"/>
        <v>0</v>
      </c>
      <c r="BZ23" s="20">
        <f t="shared" si="11"/>
        <v>0</v>
      </c>
      <c r="CA23" s="20">
        <f t="shared" si="11"/>
        <v>0</v>
      </c>
      <c r="CB23" s="20">
        <f t="shared" si="11"/>
        <v>0</v>
      </c>
      <c r="CC23" s="20">
        <f t="shared" si="25"/>
        <v>0</v>
      </c>
      <c r="CD23" s="20">
        <f t="shared" si="12"/>
        <v>0</v>
      </c>
      <c r="CE23" s="20">
        <f t="shared" si="12"/>
        <v>0</v>
      </c>
      <c r="CF23" s="20">
        <f t="shared" si="12"/>
        <v>0</v>
      </c>
      <c r="CG23" s="20">
        <f t="shared" si="12"/>
        <v>0</v>
      </c>
      <c r="CH23" s="20">
        <f t="shared" si="12"/>
        <v>0</v>
      </c>
      <c r="CI23" s="20">
        <f t="shared" si="12"/>
        <v>0</v>
      </c>
      <c r="CJ23" s="20">
        <f t="shared" si="12"/>
        <v>0</v>
      </c>
      <c r="CK23" s="20">
        <f t="shared" si="12"/>
        <v>0</v>
      </c>
      <c r="CL23" s="20">
        <f t="shared" si="12"/>
        <v>0</v>
      </c>
      <c r="CM23" s="20">
        <f t="shared" si="26"/>
        <v>0</v>
      </c>
      <c r="CN23" s="20">
        <f t="shared" si="13"/>
        <v>0</v>
      </c>
      <c r="CO23" s="20">
        <f t="shared" si="13"/>
        <v>0</v>
      </c>
      <c r="CP23" s="20">
        <f t="shared" si="13"/>
        <v>0</v>
      </c>
      <c r="CQ23" s="20">
        <f t="shared" si="13"/>
        <v>0</v>
      </c>
    </row>
    <row r="24" spans="1:95" ht="84.75" customHeight="1" x14ac:dyDescent="0.25">
      <c r="A24" s="17" t="s">
        <v>156</v>
      </c>
      <c r="B24" s="3" t="s">
        <v>157</v>
      </c>
      <c r="C24" s="17">
        <v>6519</v>
      </c>
      <c r="D24" s="17">
        <v>6</v>
      </c>
      <c r="E24" s="4" t="s">
        <v>155</v>
      </c>
      <c r="F24" s="21">
        <f t="shared" si="14"/>
        <v>0</v>
      </c>
      <c r="G24" s="21">
        <f t="shared" si="14"/>
        <v>0</v>
      </c>
      <c r="H24" s="20"/>
      <c r="I24" s="20"/>
      <c r="J24" s="20"/>
      <c r="K24" s="20"/>
      <c r="L24" s="20"/>
      <c r="M24" s="20"/>
      <c r="N24" s="20"/>
      <c r="O24" s="20"/>
      <c r="P24" s="20">
        <f t="shared" si="15"/>
        <v>0</v>
      </c>
      <c r="Q24" s="20">
        <f t="shared" si="15"/>
        <v>0</v>
      </c>
      <c r="R24" s="20"/>
      <c r="S24" s="20"/>
      <c r="T24" s="20"/>
      <c r="U24" s="20"/>
      <c r="V24" s="20"/>
      <c r="W24" s="20"/>
      <c r="X24" s="20"/>
      <c r="Y24" s="20"/>
      <c r="Z24" s="20">
        <f t="shared" ref="Z24" si="37">F24-P24</f>
        <v>0</v>
      </c>
      <c r="AA24" s="20">
        <f t="shared" si="7"/>
        <v>0</v>
      </c>
      <c r="AB24" s="20">
        <f t="shared" si="7"/>
        <v>0</v>
      </c>
      <c r="AC24" s="20">
        <f t="shared" si="7"/>
        <v>0</v>
      </c>
      <c r="AD24" s="20">
        <f t="shared" si="7"/>
        <v>0</v>
      </c>
      <c r="AE24" s="20">
        <f t="shared" si="7"/>
        <v>0</v>
      </c>
      <c r="AF24" s="20">
        <f t="shared" si="7"/>
        <v>0</v>
      </c>
      <c r="AG24" s="20">
        <f t="shared" si="7"/>
        <v>0</v>
      </c>
      <c r="AH24" s="20">
        <f t="shared" si="7"/>
        <v>0</v>
      </c>
      <c r="AI24" s="20">
        <f t="shared" si="7"/>
        <v>0</v>
      </c>
      <c r="AJ24" s="20">
        <f t="shared" si="8"/>
        <v>0</v>
      </c>
      <c r="AK24" s="20"/>
      <c r="AL24" s="20"/>
      <c r="AM24" s="20"/>
      <c r="AN24" s="20"/>
      <c r="AO24" s="20">
        <f t="shared" si="17"/>
        <v>0</v>
      </c>
      <c r="AP24" s="20"/>
      <c r="AQ24" s="20"/>
      <c r="AR24" s="20"/>
      <c r="AS24" s="20"/>
      <c r="AT24" s="20">
        <f t="shared" si="18"/>
        <v>0</v>
      </c>
      <c r="AU24" s="20">
        <f t="shared" si="9"/>
        <v>0</v>
      </c>
      <c r="AV24" s="20">
        <f t="shared" si="9"/>
        <v>0</v>
      </c>
      <c r="AW24" s="20">
        <f t="shared" si="9"/>
        <v>0</v>
      </c>
      <c r="AX24" s="20">
        <f t="shared" si="9"/>
        <v>0</v>
      </c>
      <c r="AY24" s="20">
        <f t="shared" si="19"/>
        <v>0</v>
      </c>
      <c r="AZ24" s="20"/>
      <c r="BA24" s="20"/>
      <c r="BB24" s="20"/>
      <c r="BC24" s="20"/>
      <c r="BD24" s="20">
        <f t="shared" si="20"/>
        <v>0</v>
      </c>
      <c r="BE24" s="20"/>
      <c r="BF24" s="20"/>
      <c r="BG24" s="20"/>
      <c r="BH24" s="20"/>
      <c r="BI24" s="20">
        <f t="shared" si="21"/>
        <v>0</v>
      </c>
      <c r="BJ24" s="20">
        <f t="shared" si="10"/>
        <v>0</v>
      </c>
      <c r="BK24" s="20">
        <f t="shared" si="10"/>
        <v>0</v>
      </c>
      <c r="BL24" s="20">
        <f t="shared" si="10"/>
        <v>0</v>
      </c>
      <c r="BM24" s="20">
        <f t="shared" si="10"/>
        <v>0</v>
      </c>
      <c r="BN24" s="20">
        <f t="shared" si="22"/>
        <v>0</v>
      </c>
      <c r="BO24" s="20"/>
      <c r="BP24" s="20"/>
      <c r="BQ24" s="20"/>
      <c r="BR24" s="20"/>
      <c r="BS24" s="20">
        <f t="shared" si="23"/>
        <v>0</v>
      </c>
      <c r="BT24" s="20"/>
      <c r="BU24" s="20"/>
      <c r="BV24" s="20"/>
      <c r="BW24" s="20"/>
      <c r="BX24" s="20">
        <f t="shared" si="24"/>
        <v>0</v>
      </c>
      <c r="BY24" s="20">
        <f t="shared" si="11"/>
        <v>0</v>
      </c>
      <c r="BZ24" s="20">
        <f t="shared" si="11"/>
        <v>0</v>
      </c>
      <c r="CA24" s="20">
        <f t="shared" si="11"/>
        <v>0</v>
      </c>
      <c r="CB24" s="20">
        <f t="shared" si="11"/>
        <v>0</v>
      </c>
      <c r="CC24" s="20">
        <f t="shared" ref="CC24" si="38">BN24</f>
        <v>0</v>
      </c>
      <c r="CD24" s="20">
        <f t="shared" si="12"/>
        <v>0</v>
      </c>
      <c r="CE24" s="20">
        <f t="shared" si="12"/>
        <v>0</v>
      </c>
      <c r="CF24" s="20">
        <f t="shared" si="12"/>
        <v>0</v>
      </c>
      <c r="CG24" s="20">
        <f t="shared" si="12"/>
        <v>0</v>
      </c>
      <c r="CH24" s="20">
        <f t="shared" si="12"/>
        <v>0</v>
      </c>
      <c r="CI24" s="20">
        <f t="shared" si="12"/>
        <v>0</v>
      </c>
      <c r="CJ24" s="20">
        <f t="shared" si="12"/>
        <v>0</v>
      </c>
      <c r="CK24" s="20">
        <f t="shared" si="12"/>
        <v>0</v>
      </c>
      <c r="CL24" s="20">
        <f t="shared" si="12"/>
        <v>0</v>
      </c>
      <c r="CM24" s="20">
        <f t="shared" si="26"/>
        <v>0</v>
      </c>
      <c r="CN24" s="20">
        <f t="shared" si="13"/>
        <v>0</v>
      </c>
      <c r="CO24" s="20">
        <f t="shared" si="13"/>
        <v>0</v>
      </c>
      <c r="CP24" s="20">
        <f t="shared" si="13"/>
        <v>0</v>
      </c>
      <c r="CQ24" s="20">
        <f t="shared" si="13"/>
        <v>0</v>
      </c>
    </row>
    <row r="25" spans="1:95" ht="78.75" customHeight="1" x14ac:dyDescent="0.25">
      <c r="A25" s="17" t="s">
        <v>103</v>
      </c>
      <c r="B25" s="2" t="s">
        <v>34</v>
      </c>
      <c r="C25" s="11">
        <v>6600</v>
      </c>
      <c r="D25" s="11"/>
      <c r="E25" s="4"/>
      <c r="F25" s="21">
        <f t="shared" si="14"/>
        <v>0</v>
      </c>
      <c r="G25" s="21">
        <f t="shared" si="14"/>
        <v>0</v>
      </c>
      <c r="H25" s="20"/>
      <c r="I25" s="20"/>
      <c r="J25" s="20"/>
      <c r="K25" s="20"/>
      <c r="L25" s="20"/>
      <c r="M25" s="20"/>
      <c r="N25" s="20"/>
      <c r="O25" s="20"/>
      <c r="P25" s="20">
        <f t="shared" si="15"/>
        <v>0</v>
      </c>
      <c r="Q25" s="20">
        <f t="shared" si="15"/>
        <v>0</v>
      </c>
      <c r="R25" s="20"/>
      <c r="S25" s="20"/>
      <c r="T25" s="20"/>
      <c r="U25" s="20"/>
      <c r="V25" s="20"/>
      <c r="W25" s="20"/>
      <c r="X25" s="20"/>
      <c r="Y25" s="20"/>
      <c r="Z25" s="20">
        <f t="shared" si="16"/>
        <v>0</v>
      </c>
      <c r="AA25" s="20">
        <f t="shared" si="7"/>
        <v>0</v>
      </c>
      <c r="AB25" s="20">
        <f t="shared" si="7"/>
        <v>0</v>
      </c>
      <c r="AC25" s="20">
        <f t="shared" si="7"/>
        <v>0</v>
      </c>
      <c r="AD25" s="20">
        <f t="shared" si="7"/>
        <v>0</v>
      </c>
      <c r="AE25" s="20">
        <f t="shared" si="7"/>
        <v>0</v>
      </c>
      <c r="AF25" s="20">
        <f t="shared" si="7"/>
        <v>0</v>
      </c>
      <c r="AG25" s="20">
        <f t="shared" si="7"/>
        <v>0</v>
      </c>
      <c r="AH25" s="20">
        <f t="shared" si="7"/>
        <v>0</v>
      </c>
      <c r="AI25" s="20">
        <f t="shared" si="7"/>
        <v>0</v>
      </c>
      <c r="AJ25" s="20">
        <f t="shared" si="8"/>
        <v>0</v>
      </c>
      <c r="AK25" s="20"/>
      <c r="AL25" s="20"/>
      <c r="AM25" s="20"/>
      <c r="AN25" s="20"/>
      <c r="AO25" s="20">
        <f t="shared" si="17"/>
        <v>0</v>
      </c>
      <c r="AP25" s="20"/>
      <c r="AQ25" s="20"/>
      <c r="AR25" s="20"/>
      <c r="AS25" s="20"/>
      <c r="AT25" s="20">
        <f t="shared" si="18"/>
        <v>0</v>
      </c>
      <c r="AU25" s="20">
        <f t="shared" si="9"/>
        <v>0</v>
      </c>
      <c r="AV25" s="20">
        <f t="shared" si="9"/>
        <v>0</v>
      </c>
      <c r="AW25" s="20">
        <f t="shared" si="9"/>
        <v>0</v>
      </c>
      <c r="AX25" s="20">
        <f t="shared" si="9"/>
        <v>0</v>
      </c>
      <c r="AY25" s="20">
        <f t="shared" si="19"/>
        <v>0</v>
      </c>
      <c r="AZ25" s="20"/>
      <c r="BA25" s="20"/>
      <c r="BB25" s="20"/>
      <c r="BC25" s="20"/>
      <c r="BD25" s="20">
        <f t="shared" si="20"/>
        <v>0</v>
      </c>
      <c r="BE25" s="20"/>
      <c r="BF25" s="20"/>
      <c r="BG25" s="20"/>
      <c r="BH25" s="20"/>
      <c r="BI25" s="20">
        <f t="shared" si="21"/>
        <v>0</v>
      </c>
      <c r="BJ25" s="20">
        <f t="shared" si="10"/>
        <v>0</v>
      </c>
      <c r="BK25" s="20">
        <f t="shared" si="10"/>
        <v>0</v>
      </c>
      <c r="BL25" s="20">
        <f t="shared" si="10"/>
        <v>0</v>
      </c>
      <c r="BM25" s="20">
        <f t="shared" si="10"/>
        <v>0</v>
      </c>
      <c r="BN25" s="20">
        <f t="shared" si="22"/>
        <v>0</v>
      </c>
      <c r="BO25" s="20"/>
      <c r="BP25" s="20"/>
      <c r="BQ25" s="20"/>
      <c r="BR25" s="20"/>
      <c r="BS25" s="20">
        <f t="shared" si="23"/>
        <v>0</v>
      </c>
      <c r="BT25" s="20"/>
      <c r="BU25" s="20"/>
      <c r="BV25" s="20"/>
      <c r="BW25" s="20"/>
      <c r="BX25" s="20">
        <f t="shared" si="24"/>
        <v>0</v>
      </c>
      <c r="BY25" s="20">
        <f t="shared" si="11"/>
        <v>0</v>
      </c>
      <c r="BZ25" s="20">
        <f t="shared" si="11"/>
        <v>0</v>
      </c>
      <c r="CA25" s="20">
        <f t="shared" si="11"/>
        <v>0</v>
      </c>
      <c r="CB25" s="20">
        <f t="shared" si="11"/>
        <v>0</v>
      </c>
      <c r="CC25" s="20">
        <f t="shared" si="25"/>
        <v>0</v>
      </c>
      <c r="CD25" s="20">
        <f t="shared" si="12"/>
        <v>0</v>
      </c>
      <c r="CE25" s="20">
        <f t="shared" si="12"/>
        <v>0</v>
      </c>
      <c r="CF25" s="20">
        <f t="shared" si="12"/>
        <v>0</v>
      </c>
      <c r="CG25" s="20">
        <f t="shared" si="12"/>
        <v>0</v>
      </c>
      <c r="CH25" s="20">
        <f t="shared" si="12"/>
        <v>0</v>
      </c>
      <c r="CI25" s="20">
        <f t="shared" si="12"/>
        <v>0</v>
      </c>
      <c r="CJ25" s="20">
        <f t="shared" si="12"/>
        <v>0</v>
      </c>
      <c r="CK25" s="20">
        <f t="shared" si="12"/>
        <v>0</v>
      </c>
      <c r="CL25" s="20">
        <f t="shared" si="12"/>
        <v>0</v>
      </c>
      <c r="CM25" s="20">
        <f t="shared" si="26"/>
        <v>0</v>
      </c>
      <c r="CN25" s="20">
        <f t="shared" si="13"/>
        <v>0</v>
      </c>
      <c r="CO25" s="20">
        <f t="shared" si="13"/>
        <v>0</v>
      </c>
      <c r="CP25" s="20">
        <f t="shared" si="13"/>
        <v>0</v>
      </c>
      <c r="CQ25" s="20">
        <f t="shared" si="13"/>
        <v>0</v>
      </c>
    </row>
    <row r="26" spans="1:95" ht="75.75" customHeight="1" x14ac:dyDescent="0.25">
      <c r="A26" s="17" t="s">
        <v>74</v>
      </c>
      <c r="B26" s="7" t="s">
        <v>5</v>
      </c>
      <c r="C26" s="17">
        <v>6601</v>
      </c>
      <c r="D26" s="17">
        <v>19</v>
      </c>
      <c r="E26" s="9" t="s">
        <v>110</v>
      </c>
      <c r="F26" s="21">
        <f t="shared" si="14"/>
        <v>0</v>
      </c>
      <c r="G26" s="21">
        <f t="shared" si="14"/>
        <v>0</v>
      </c>
      <c r="H26" s="20"/>
      <c r="I26" s="20"/>
      <c r="J26" s="20"/>
      <c r="K26" s="20"/>
      <c r="L26" s="20"/>
      <c r="M26" s="20"/>
      <c r="N26" s="20"/>
      <c r="O26" s="20"/>
      <c r="P26" s="20">
        <f t="shared" si="15"/>
        <v>0</v>
      </c>
      <c r="Q26" s="20">
        <f t="shared" si="15"/>
        <v>0</v>
      </c>
      <c r="R26" s="20"/>
      <c r="S26" s="20"/>
      <c r="T26" s="20"/>
      <c r="U26" s="20"/>
      <c r="V26" s="20"/>
      <c r="W26" s="20"/>
      <c r="X26" s="20"/>
      <c r="Y26" s="20"/>
      <c r="Z26" s="20">
        <f t="shared" si="16"/>
        <v>0</v>
      </c>
      <c r="AA26" s="20">
        <f t="shared" si="7"/>
        <v>0</v>
      </c>
      <c r="AB26" s="20">
        <f t="shared" si="7"/>
        <v>0</v>
      </c>
      <c r="AC26" s="20">
        <f t="shared" si="7"/>
        <v>0</v>
      </c>
      <c r="AD26" s="20">
        <f t="shared" si="7"/>
        <v>0</v>
      </c>
      <c r="AE26" s="20">
        <f t="shared" si="7"/>
        <v>0</v>
      </c>
      <c r="AF26" s="20">
        <f t="shared" si="7"/>
        <v>0</v>
      </c>
      <c r="AG26" s="20">
        <f t="shared" si="7"/>
        <v>0</v>
      </c>
      <c r="AH26" s="20">
        <f t="shared" si="7"/>
        <v>0</v>
      </c>
      <c r="AI26" s="20">
        <f t="shared" si="7"/>
        <v>0</v>
      </c>
      <c r="AJ26" s="20">
        <f t="shared" si="8"/>
        <v>0</v>
      </c>
      <c r="AK26" s="20"/>
      <c r="AL26" s="20"/>
      <c r="AM26" s="20"/>
      <c r="AN26" s="20"/>
      <c r="AO26" s="20">
        <f t="shared" si="17"/>
        <v>0</v>
      </c>
      <c r="AP26" s="20"/>
      <c r="AQ26" s="20"/>
      <c r="AR26" s="20"/>
      <c r="AS26" s="20"/>
      <c r="AT26" s="20">
        <f t="shared" si="18"/>
        <v>0</v>
      </c>
      <c r="AU26" s="20">
        <f t="shared" si="9"/>
        <v>0</v>
      </c>
      <c r="AV26" s="20">
        <f t="shared" si="9"/>
        <v>0</v>
      </c>
      <c r="AW26" s="20">
        <f t="shared" si="9"/>
        <v>0</v>
      </c>
      <c r="AX26" s="20">
        <f t="shared" si="9"/>
        <v>0</v>
      </c>
      <c r="AY26" s="20">
        <f t="shared" si="19"/>
        <v>0</v>
      </c>
      <c r="AZ26" s="20"/>
      <c r="BA26" s="20"/>
      <c r="BB26" s="20"/>
      <c r="BC26" s="20"/>
      <c r="BD26" s="20">
        <f t="shared" si="20"/>
        <v>0</v>
      </c>
      <c r="BE26" s="20"/>
      <c r="BF26" s="20"/>
      <c r="BG26" s="20"/>
      <c r="BH26" s="20"/>
      <c r="BI26" s="20">
        <f t="shared" si="21"/>
        <v>0</v>
      </c>
      <c r="BJ26" s="20">
        <f t="shared" si="10"/>
        <v>0</v>
      </c>
      <c r="BK26" s="20">
        <f t="shared" si="10"/>
        <v>0</v>
      </c>
      <c r="BL26" s="20">
        <f t="shared" si="10"/>
        <v>0</v>
      </c>
      <c r="BM26" s="20">
        <f t="shared" si="10"/>
        <v>0</v>
      </c>
      <c r="BN26" s="20">
        <f t="shared" si="22"/>
        <v>0</v>
      </c>
      <c r="BO26" s="20"/>
      <c r="BP26" s="20"/>
      <c r="BQ26" s="20"/>
      <c r="BR26" s="20"/>
      <c r="BS26" s="20">
        <f t="shared" si="23"/>
        <v>0</v>
      </c>
      <c r="BT26" s="20"/>
      <c r="BU26" s="20"/>
      <c r="BV26" s="20"/>
      <c r="BW26" s="20"/>
      <c r="BX26" s="20">
        <f t="shared" si="24"/>
        <v>0</v>
      </c>
      <c r="BY26" s="20">
        <f t="shared" si="11"/>
        <v>0</v>
      </c>
      <c r="BZ26" s="20">
        <f t="shared" si="11"/>
        <v>0</v>
      </c>
      <c r="CA26" s="20">
        <f t="shared" si="11"/>
        <v>0</v>
      </c>
      <c r="CB26" s="20">
        <f t="shared" si="11"/>
        <v>0</v>
      </c>
      <c r="CC26" s="20">
        <f t="shared" si="25"/>
        <v>0</v>
      </c>
      <c r="CD26" s="20">
        <f t="shared" si="12"/>
        <v>0</v>
      </c>
      <c r="CE26" s="20">
        <f t="shared" si="12"/>
        <v>0</v>
      </c>
      <c r="CF26" s="20">
        <f t="shared" si="12"/>
        <v>0</v>
      </c>
      <c r="CG26" s="20">
        <f t="shared" si="12"/>
        <v>0</v>
      </c>
      <c r="CH26" s="20">
        <f t="shared" si="12"/>
        <v>0</v>
      </c>
      <c r="CI26" s="20">
        <f t="shared" si="12"/>
        <v>0</v>
      </c>
      <c r="CJ26" s="20">
        <f t="shared" si="12"/>
        <v>0</v>
      </c>
      <c r="CK26" s="20">
        <f t="shared" si="12"/>
        <v>0</v>
      </c>
      <c r="CL26" s="20">
        <f t="shared" si="12"/>
        <v>0</v>
      </c>
      <c r="CM26" s="20">
        <f t="shared" si="26"/>
        <v>0</v>
      </c>
      <c r="CN26" s="20">
        <f t="shared" si="13"/>
        <v>0</v>
      </c>
      <c r="CO26" s="20">
        <f t="shared" si="13"/>
        <v>0</v>
      </c>
      <c r="CP26" s="20">
        <f t="shared" si="13"/>
        <v>0</v>
      </c>
      <c r="CQ26" s="20">
        <f t="shared" si="13"/>
        <v>0</v>
      </c>
    </row>
    <row r="27" spans="1:95" ht="80.25" customHeight="1" x14ac:dyDescent="0.25">
      <c r="A27" s="17" t="s">
        <v>75</v>
      </c>
      <c r="B27" s="7" t="s">
        <v>35</v>
      </c>
      <c r="C27" s="17">
        <v>6603</v>
      </c>
      <c r="D27" s="17">
        <v>3</v>
      </c>
      <c r="E27" s="9" t="s">
        <v>52</v>
      </c>
      <c r="F27" s="21">
        <f t="shared" si="14"/>
        <v>2508810.12</v>
      </c>
      <c r="G27" s="21">
        <f t="shared" si="14"/>
        <v>2380298.7400000002</v>
      </c>
      <c r="H27" s="20"/>
      <c r="I27" s="20"/>
      <c r="J27" s="20"/>
      <c r="K27" s="20"/>
      <c r="L27" s="20"/>
      <c r="M27" s="20"/>
      <c r="N27" s="20">
        <v>2508810.12</v>
      </c>
      <c r="O27" s="20">
        <v>2380298.7400000002</v>
      </c>
      <c r="P27" s="20">
        <f t="shared" si="15"/>
        <v>26000</v>
      </c>
      <c r="Q27" s="20">
        <f t="shared" si="15"/>
        <v>26000</v>
      </c>
      <c r="R27" s="20"/>
      <c r="S27" s="20"/>
      <c r="T27" s="20"/>
      <c r="U27" s="20"/>
      <c r="V27" s="20"/>
      <c r="W27" s="20"/>
      <c r="X27" s="20">
        <v>26000</v>
      </c>
      <c r="Y27" s="20">
        <v>26000</v>
      </c>
      <c r="Z27" s="20">
        <f t="shared" si="16"/>
        <v>2482810.12</v>
      </c>
      <c r="AA27" s="20">
        <f t="shared" si="16"/>
        <v>2354298.7400000002</v>
      </c>
      <c r="AB27" s="20">
        <f t="shared" si="16"/>
        <v>0</v>
      </c>
      <c r="AC27" s="20">
        <f t="shared" si="16"/>
        <v>0</v>
      </c>
      <c r="AD27" s="20">
        <f t="shared" si="16"/>
        <v>0</v>
      </c>
      <c r="AE27" s="20">
        <f t="shared" si="16"/>
        <v>0</v>
      </c>
      <c r="AF27" s="20">
        <f t="shared" si="16"/>
        <v>0</v>
      </c>
      <c r="AG27" s="20">
        <f t="shared" si="16"/>
        <v>0</v>
      </c>
      <c r="AH27" s="20">
        <f t="shared" si="16"/>
        <v>2482810.12</v>
      </c>
      <c r="AI27" s="20">
        <f t="shared" si="16"/>
        <v>2354298.7400000002</v>
      </c>
      <c r="AJ27" s="20">
        <f t="shared" si="8"/>
        <v>3937282.74</v>
      </c>
      <c r="AK27" s="20"/>
      <c r="AL27" s="20">
        <v>1500000</v>
      </c>
      <c r="AM27" s="20"/>
      <c r="AN27" s="20">
        <f>3937282.74-1500000</f>
        <v>2437282.7400000002</v>
      </c>
      <c r="AO27" s="20">
        <f t="shared" si="17"/>
        <v>0</v>
      </c>
      <c r="AP27" s="20"/>
      <c r="AQ27" s="20"/>
      <c r="AR27" s="20"/>
      <c r="AS27" s="20"/>
      <c r="AT27" s="20">
        <f t="shared" si="18"/>
        <v>3937282.74</v>
      </c>
      <c r="AU27" s="20">
        <f t="shared" si="18"/>
        <v>0</v>
      </c>
      <c r="AV27" s="20">
        <f t="shared" si="18"/>
        <v>1500000</v>
      </c>
      <c r="AW27" s="20">
        <f t="shared" si="18"/>
        <v>0</v>
      </c>
      <c r="AX27" s="20">
        <f t="shared" si="18"/>
        <v>2437282.7400000002</v>
      </c>
      <c r="AY27" s="20">
        <f t="shared" si="19"/>
        <v>1642100</v>
      </c>
      <c r="AZ27" s="20"/>
      <c r="BA27" s="20"/>
      <c r="BB27" s="20"/>
      <c r="BC27" s="20">
        <v>1642100</v>
      </c>
      <c r="BD27" s="20">
        <f t="shared" si="20"/>
        <v>0</v>
      </c>
      <c r="BE27" s="20"/>
      <c r="BF27" s="20"/>
      <c r="BG27" s="20"/>
      <c r="BH27" s="20"/>
      <c r="BI27" s="20">
        <f t="shared" si="21"/>
        <v>1642100</v>
      </c>
      <c r="BJ27" s="20">
        <f t="shared" si="21"/>
        <v>0</v>
      </c>
      <c r="BK27" s="20">
        <f t="shared" si="21"/>
        <v>0</v>
      </c>
      <c r="BL27" s="20">
        <f t="shared" si="21"/>
        <v>0</v>
      </c>
      <c r="BM27" s="20">
        <f t="shared" si="21"/>
        <v>1642100</v>
      </c>
      <c r="BN27" s="20">
        <f t="shared" si="22"/>
        <v>1731300</v>
      </c>
      <c r="BO27" s="20"/>
      <c r="BP27" s="20"/>
      <c r="BQ27" s="20"/>
      <c r="BR27" s="20">
        <v>1731300</v>
      </c>
      <c r="BS27" s="20">
        <f t="shared" si="23"/>
        <v>0</v>
      </c>
      <c r="BT27" s="20"/>
      <c r="BU27" s="20"/>
      <c r="BV27" s="20"/>
      <c r="BW27" s="20"/>
      <c r="BX27" s="20">
        <f t="shared" si="24"/>
        <v>1731300</v>
      </c>
      <c r="BY27" s="20">
        <f t="shared" si="24"/>
        <v>0</v>
      </c>
      <c r="BZ27" s="20">
        <f t="shared" si="24"/>
        <v>0</v>
      </c>
      <c r="CA27" s="20">
        <f t="shared" si="24"/>
        <v>0</v>
      </c>
      <c r="CB27" s="20">
        <f t="shared" si="24"/>
        <v>1731300</v>
      </c>
      <c r="CC27" s="20">
        <f t="shared" si="25"/>
        <v>1731300</v>
      </c>
      <c r="CD27" s="20">
        <f t="shared" si="25"/>
        <v>0</v>
      </c>
      <c r="CE27" s="20">
        <f t="shared" si="25"/>
        <v>0</v>
      </c>
      <c r="CF27" s="20">
        <f t="shared" si="25"/>
        <v>0</v>
      </c>
      <c r="CG27" s="20">
        <f t="shared" si="25"/>
        <v>1731300</v>
      </c>
      <c r="CH27" s="20">
        <f t="shared" si="25"/>
        <v>0</v>
      </c>
      <c r="CI27" s="20">
        <f t="shared" si="25"/>
        <v>0</v>
      </c>
      <c r="CJ27" s="20">
        <f t="shared" si="25"/>
        <v>0</v>
      </c>
      <c r="CK27" s="20">
        <f t="shared" si="25"/>
        <v>0</v>
      </c>
      <c r="CL27" s="20">
        <f t="shared" si="25"/>
        <v>0</v>
      </c>
      <c r="CM27" s="20">
        <f t="shared" si="26"/>
        <v>1731300</v>
      </c>
      <c r="CN27" s="20">
        <f t="shared" si="26"/>
        <v>0</v>
      </c>
      <c r="CO27" s="20">
        <f t="shared" si="26"/>
        <v>0</v>
      </c>
      <c r="CP27" s="20">
        <f t="shared" si="26"/>
        <v>0</v>
      </c>
      <c r="CQ27" s="20">
        <f t="shared" si="26"/>
        <v>1731300</v>
      </c>
    </row>
    <row r="28" spans="1:95" ht="97.5" customHeight="1" x14ac:dyDescent="0.25">
      <c r="A28" s="17" t="s">
        <v>76</v>
      </c>
      <c r="B28" s="7" t="s">
        <v>36</v>
      </c>
      <c r="C28" s="17">
        <v>6604</v>
      </c>
      <c r="D28" s="17">
        <v>18</v>
      </c>
      <c r="E28" s="9" t="s">
        <v>59</v>
      </c>
      <c r="F28" s="21">
        <f t="shared" si="14"/>
        <v>0</v>
      </c>
      <c r="G28" s="21">
        <f t="shared" si="14"/>
        <v>0</v>
      </c>
      <c r="H28" s="20"/>
      <c r="I28" s="20"/>
      <c r="J28" s="20"/>
      <c r="K28" s="20"/>
      <c r="L28" s="20"/>
      <c r="M28" s="20"/>
      <c r="N28" s="20"/>
      <c r="O28" s="20"/>
      <c r="P28" s="20">
        <f t="shared" si="15"/>
        <v>0</v>
      </c>
      <c r="Q28" s="20">
        <f t="shared" si="15"/>
        <v>0</v>
      </c>
      <c r="R28" s="20"/>
      <c r="S28" s="20"/>
      <c r="T28" s="20"/>
      <c r="U28" s="20"/>
      <c r="V28" s="20"/>
      <c r="W28" s="20"/>
      <c r="X28" s="20"/>
      <c r="Y28" s="20"/>
      <c r="Z28" s="20">
        <f t="shared" si="16"/>
        <v>0</v>
      </c>
      <c r="AA28" s="20">
        <f t="shared" si="16"/>
        <v>0</v>
      </c>
      <c r="AB28" s="20">
        <f t="shared" si="16"/>
        <v>0</v>
      </c>
      <c r="AC28" s="20">
        <f t="shared" si="16"/>
        <v>0</v>
      </c>
      <c r="AD28" s="20">
        <f t="shared" si="16"/>
        <v>0</v>
      </c>
      <c r="AE28" s="20">
        <f t="shared" si="16"/>
        <v>0</v>
      </c>
      <c r="AF28" s="20">
        <f t="shared" si="16"/>
        <v>0</v>
      </c>
      <c r="AG28" s="20">
        <f t="shared" si="16"/>
        <v>0</v>
      </c>
      <c r="AH28" s="20">
        <f t="shared" si="16"/>
        <v>0</v>
      </c>
      <c r="AI28" s="20">
        <f t="shared" si="16"/>
        <v>0</v>
      </c>
      <c r="AJ28" s="20">
        <f t="shared" si="8"/>
        <v>0</v>
      </c>
      <c r="AK28" s="20"/>
      <c r="AL28" s="20"/>
      <c r="AM28" s="20"/>
      <c r="AN28" s="20"/>
      <c r="AO28" s="20">
        <f t="shared" si="17"/>
        <v>0</v>
      </c>
      <c r="AP28" s="20"/>
      <c r="AQ28" s="20"/>
      <c r="AR28" s="20"/>
      <c r="AS28" s="20"/>
      <c r="AT28" s="20">
        <f t="shared" si="18"/>
        <v>0</v>
      </c>
      <c r="AU28" s="20">
        <f t="shared" si="18"/>
        <v>0</v>
      </c>
      <c r="AV28" s="20">
        <f t="shared" si="18"/>
        <v>0</v>
      </c>
      <c r="AW28" s="20">
        <f t="shared" si="18"/>
        <v>0</v>
      </c>
      <c r="AX28" s="20">
        <f t="shared" si="18"/>
        <v>0</v>
      </c>
      <c r="AY28" s="20">
        <f t="shared" si="19"/>
        <v>0</v>
      </c>
      <c r="AZ28" s="20"/>
      <c r="BA28" s="20"/>
      <c r="BB28" s="20"/>
      <c r="BC28" s="20"/>
      <c r="BD28" s="20">
        <f t="shared" si="20"/>
        <v>0</v>
      </c>
      <c r="BE28" s="20"/>
      <c r="BF28" s="20"/>
      <c r="BG28" s="20"/>
      <c r="BH28" s="20"/>
      <c r="BI28" s="20">
        <f t="shared" si="21"/>
        <v>0</v>
      </c>
      <c r="BJ28" s="20">
        <f t="shared" si="21"/>
        <v>0</v>
      </c>
      <c r="BK28" s="20">
        <f t="shared" si="21"/>
        <v>0</v>
      </c>
      <c r="BL28" s="20">
        <f t="shared" si="21"/>
        <v>0</v>
      </c>
      <c r="BM28" s="20">
        <f t="shared" si="21"/>
        <v>0</v>
      </c>
      <c r="BN28" s="20">
        <f t="shared" si="22"/>
        <v>0</v>
      </c>
      <c r="BO28" s="20"/>
      <c r="BP28" s="20"/>
      <c r="BQ28" s="20"/>
      <c r="BR28" s="20"/>
      <c r="BS28" s="20">
        <f t="shared" si="23"/>
        <v>0</v>
      </c>
      <c r="BT28" s="20"/>
      <c r="BU28" s="20"/>
      <c r="BV28" s="20"/>
      <c r="BW28" s="20"/>
      <c r="BX28" s="20">
        <f t="shared" si="24"/>
        <v>0</v>
      </c>
      <c r="BY28" s="20">
        <f t="shared" si="24"/>
        <v>0</v>
      </c>
      <c r="BZ28" s="20">
        <f t="shared" si="24"/>
        <v>0</v>
      </c>
      <c r="CA28" s="20">
        <f t="shared" si="24"/>
        <v>0</v>
      </c>
      <c r="CB28" s="20">
        <f t="shared" si="24"/>
        <v>0</v>
      </c>
      <c r="CC28" s="20">
        <f t="shared" si="25"/>
        <v>0</v>
      </c>
      <c r="CD28" s="20">
        <f t="shared" si="25"/>
        <v>0</v>
      </c>
      <c r="CE28" s="20">
        <f t="shared" si="25"/>
        <v>0</v>
      </c>
      <c r="CF28" s="20">
        <f t="shared" si="25"/>
        <v>0</v>
      </c>
      <c r="CG28" s="20">
        <f t="shared" si="25"/>
        <v>0</v>
      </c>
      <c r="CH28" s="20">
        <f t="shared" si="25"/>
        <v>0</v>
      </c>
      <c r="CI28" s="20">
        <f t="shared" si="25"/>
        <v>0</v>
      </c>
      <c r="CJ28" s="20">
        <f t="shared" si="25"/>
        <v>0</v>
      </c>
      <c r="CK28" s="20">
        <f t="shared" si="25"/>
        <v>0</v>
      </c>
      <c r="CL28" s="20">
        <f t="shared" si="25"/>
        <v>0</v>
      </c>
      <c r="CM28" s="20">
        <f t="shared" si="26"/>
        <v>0</v>
      </c>
      <c r="CN28" s="20">
        <f t="shared" si="26"/>
        <v>0</v>
      </c>
      <c r="CO28" s="20">
        <f t="shared" si="26"/>
        <v>0</v>
      </c>
      <c r="CP28" s="20">
        <f t="shared" si="26"/>
        <v>0</v>
      </c>
      <c r="CQ28" s="20">
        <f t="shared" si="26"/>
        <v>0</v>
      </c>
    </row>
    <row r="29" spans="1:95" ht="53.25" customHeight="1" x14ac:dyDescent="0.25">
      <c r="A29" s="17" t="s">
        <v>77</v>
      </c>
      <c r="B29" s="7" t="s">
        <v>6</v>
      </c>
      <c r="C29" s="17">
        <v>6612</v>
      </c>
      <c r="D29" s="17">
        <v>12</v>
      </c>
      <c r="E29" s="9" t="s">
        <v>111</v>
      </c>
      <c r="F29" s="21">
        <f t="shared" si="14"/>
        <v>0</v>
      </c>
      <c r="G29" s="21">
        <f t="shared" si="14"/>
        <v>0</v>
      </c>
      <c r="H29" s="20"/>
      <c r="I29" s="20"/>
      <c r="J29" s="20"/>
      <c r="K29" s="20"/>
      <c r="L29" s="20"/>
      <c r="M29" s="20"/>
      <c r="N29" s="20"/>
      <c r="O29" s="20"/>
      <c r="P29" s="20">
        <f t="shared" si="15"/>
        <v>0</v>
      </c>
      <c r="Q29" s="20">
        <f t="shared" si="15"/>
        <v>0</v>
      </c>
      <c r="R29" s="20"/>
      <c r="S29" s="20"/>
      <c r="T29" s="20"/>
      <c r="U29" s="20"/>
      <c r="V29" s="20"/>
      <c r="W29" s="20"/>
      <c r="X29" s="20"/>
      <c r="Y29" s="20"/>
      <c r="Z29" s="20">
        <f t="shared" si="16"/>
        <v>0</v>
      </c>
      <c r="AA29" s="20">
        <f t="shared" si="16"/>
        <v>0</v>
      </c>
      <c r="AB29" s="20">
        <f t="shared" si="16"/>
        <v>0</v>
      </c>
      <c r="AC29" s="20">
        <f t="shared" si="16"/>
        <v>0</v>
      </c>
      <c r="AD29" s="20">
        <f t="shared" si="16"/>
        <v>0</v>
      </c>
      <c r="AE29" s="20">
        <f t="shared" si="16"/>
        <v>0</v>
      </c>
      <c r="AF29" s="20">
        <f t="shared" si="16"/>
        <v>0</v>
      </c>
      <c r="AG29" s="20">
        <f t="shared" si="16"/>
        <v>0</v>
      </c>
      <c r="AH29" s="20">
        <f t="shared" si="16"/>
        <v>0</v>
      </c>
      <c r="AI29" s="20">
        <f t="shared" si="16"/>
        <v>0</v>
      </c>
      <c r="AJ29" s="20">
        <f t="shared" si="8"/>
        <v>5000</v>
      </c>
      <c r="AK29" s="20"/>
      <c r="AL29" s="20"/>
      <c r="AM29" s="20"/>
      <c r="AN29" s="20">
        <v>5000</v>
      </c>
      <c r="AO29" s="20">
        <f t="shared" si="17"/>
        <v>0</v>
      </c>
      <c r="AP29" s="20"/>
      <c r="AQ29" s="20"/>
      <c r="AR29" s="20"/>
      <c r="AS29" s="20"/>
      <c r="AT29" s="20">
        <f t="shared" si="18"/>
        <v>5000</v>
      </c>
      <c r="AU29" s="20">
        <f t="shared" si="18"/>
        <v>0</v>
      </c>
      <c r="AV29" s="20">
        <f t="shared" si="18"/>
        <v>0</v>
      </c>
      <c r="AW29" s="20">
        <f t="shared" si="18"/>
        <v>0</v>
      </c>
      <c r="AX29" s="20">
        <f t="shared" si="18"/>
        <v>5000</v>
      </c>
      <c r="AY29" s="20">
        <f t="shared" si="19"/>
        <v>0</v>
      </c>
      <c r="AZ29" s="20"/>
      <c r="BA29" s="20"/>
      <c r="BB29" s="20"/>
      <c r="BC29" s="20"/>
      <c r="BD29" s="20">
        <f t="shared" si="20"/>
        <v>0</v>
      </c>
      <c r="BE29" s="20"/>
      <c r="BF29" s="20"/>
      <c r="BG29" s="20"/>
      <c r="BH29" s="20"/>
      <c r="BI29" s="20">
        <f t="shared" si="21"/>
        <v>0</v>
      </c>
      <c r="BJ29" s="20">
        <f t="shared" si="21"/>
        <v>0</v>
      </c>
      <c r="BK29" s="20">
        <f t="shared" si="21"/>
        <v>0</v>
      </c>
      <c r="BL29" s="20">
        <f t="shared" si="21"/>
        <v>0</v>
      </c>
      <c r="BM29" s="20">
        <f t="shared" si="21"/>
        <v>0</v>
      </c>
      <c r="BN29" s="20">
        <f t="shared" si="22"/>
        <v>0</v>
      </c>
      <c r="BO29" s="20"/>
      <c r="BP29" s="20"/>
      <c r="BQ29" s="20"/>
      <c r="BR29" s="20"/>
      <c r="BS29" s="20">
        <f t="shared" si="23"/>
        <v>0</v>
      </c>
      <c r="BT29" s="20"/>
      <c r="BU29" s="20"/>
      <c r="BV29" s="20"/>
      <c r="BW29" s="20"/>
      <c r="BX29" s="20">
        <f t="shared" si="24"/>
        <v>0</v>
      </c>
      <c r="BY29" s="20">
        <f t="shared" si="24"/>
        <v>0</v>
      </c>
      <c r="BZ29" s="20">
        <f t="shared" si="24"/>
        <v>0</v>
      </c>
      <c r="CA29" s="20">
        <f t="shared" si="24"/>
        <v>0</v>
      </c>
      <c r="CB29" s="20">
        <f t="shared" si="24"/>
        <v>0</v>
      </c>
      <c r="CC29" s="20">
        <f t="shared" si="25"/>
        <v>0</v>
      </c>
      <c r="CD29" s="20">
        <f t="shared" si="25"/>
        <v>0</v>
      </c>
      <c r="CE29" s="20">
        <f t="shared" si="25"/>
        <v>0</v>
      </c>
      <c r="CF29" s="20">
        <f t="shared" si="25"/>
        <v>0</v>
      </c>
      <c r="CG29" s="20">
        <f t="shared" si="25"/>
        <v>0</v>
      </c>
      <c r="CH29" s="20">
        <f t="shared" si="25"/>
        <v>0</v>
      </c>
      <c r="CI29" s="20">
        <f t="shared" si="25"/>
        <v>0</v>
      </c>
      <c r="CJ29" s="20">
        <f t="shared" si="25"/>
        <v>0</v>
      </c>
      <c r="CK29" s="20">
        <f t="shared" si="25"/>
        <v>0</v>
      </c>
      <c r="CL29" s="20">
        <f t="shared" si="25"/>
        <v>0</v>
      </c>
      <c r="CM29" s="20">
        <f t="shared" si="26"/>
        <v>0</v>
      </c>
      <c r="CN29" s="20">
        <f t="shared" si="26"/>
        <v>0</v>
      </c>
      <c r="CO29" s="20">
        <f t="shared" si="26"/>
        <v>0</v>
      </c>
      <c r="CP29" s="20">
        <f t="shared" si="26"/>
        <v>0</v>
      </c>
      <c r="CQ29" s="20">
        <f t="shared" si="26"/>
        <v>0</v>
      </c>
    </row>
    <row r="30" spans="1:95" ht="60" customHeight="1" x14ac:dyDescent="0.25">
      <c r="A30" s="17" t="s">
        <v>78</v>
      </c>
      <c r="B30" s="7" t="s">
        <v>37</v>
      </c>
      <c r="C30" s="17">
        <v>6614</v>
      </c>
      <c r="D30" s="17">
        <v>7</v>
      </c>
      <c r="E30" s="9" t="s">
        <v>143</v>
      </c>
      <c r="F30" s="21">
        <f t="shared" si="14"/>
        <v>213622.44999999998</v>
      </c>
      <c r="G30" s="21">
        <f t="shared" si="14"/>
        <v>213622.44999999998</v>
      </c>
      <c r="H30" s="20">
        <v>112994.54</v>
      </c>
      <c r="I30" s="20">
        <v>112994.54</v>
      </c>
      <c r="J30" s="20">
        <v>94005.45</v>
      </c>
      <c r="K30" s="20">
        <v>94005.45</v>
      </c>
      <c r="L30" s="20"/>
      <c r="M30" s="20"/>
      <c r="N30" s="20">
        <v>6622.46</v>
      </c>
      <c r="O30" s="20">
        <v>6622.46</v>
      </c>
      <c r="P30" s="20">
        <f t="shared" si="15"/>
        <v>0</v>
      </c>
      <c r="Q30" s="20">
        <f t="shared" si="15"/>
        <v>0</v>
      </c>
      <c r="R30" s="20"/>
      <c r="S30" s="20"/>
      <c r="T30" s="20"/>
      <c r="U30" s="20"/>
      <c r="V30" s="20"/>
      <c r="W30" s="20"/>
      <c r="X30" s="20"/>
      <c r="Y30" s="20"/>
      <c r="Z30" s="20">
        <f t="shared" si="16"/>
        <v>213622.44999999998</v>
      </c>
      <c r="AA30" s="20">
        <f t="shared" si="16"/>
        <v>213622.44999999998</v>
      </c>
      <c r="AB30" s="20">
        <f t="shared" si="16"/>
        <v>112994.54</v>
      </c>
      <c r="AC30" s="20">
        <f t="shared" si="16"/>
        <v>112994.54</v>
      </c>
      <c r="AD30" s="20">
        <f t="shared" si="16"/>
        <v>94005.45</v>
      </c>
      <c r="AE30" s="20">
        <f t="shared" si="16"/>
        <v>94005.45</v>
      </c>
      <c r="AF30" s="20">
        <f t="shared" si="16"/>
        <v>0</v>
      </c>
      <c r="AG30" s="20">
        <f t="shared" si="16"/>
        <v>0</v>
      </c>
      <c r="AH30" s="20">
        <f t="shared" si="16"/>
        <v>6622.46</v>
      </c>
      <c r="AI30" s="20">
        <f t="shared" si="16"/>
        <v>6622.46</v>
      </c>
      <c r="AJ30" s="20">
        <f t="shared" si="8"/>
        <v>32209.07</v>
      </c>
      <c r="AK30" s="20">
        <v>24419.58</v>
      </c>
      <c r="AL30" s="20">
        <v>6887.57</v>
      </c>
      <c r="AM30" s="20"/>
      <c r="AN30" s="20">
        <v>901.92</v>
      </c>
      <c r="AO30" s="20">
        <f t="shared" si="17"/>
        <v>0</v>
      </c>
      <c r="AP30" s="20"/>
      <c r="AQ30" s="20"/>
      <c r="AR30" s="20"/>
      <c r="AS30" s="20"/>
      <c r="AT30" s="20">
        <f t="shared" si="18"/>
        <v>32209.07</v>
      </c>
      <c r="AU30" s="20">
        <f t="shared" si="18"/>
        <v>24419.58</v>
      </c>
      <c r="AV30" s="20">
        <f t="shared" si="18"/>
        <v>6887.57</v>
      </c>
      <c r="AW30" s="20">
        <f t="shared" si="18"/>
        <v>0</v>
      </c>
      <c r="AX30" s="20">
        <f t="shared" si="18"/>
        <v>901.92</v>
      </c>
      <c r="AY30" s="20">
        <f t="shared" si="19"/>
        <v>0</v>
      </c>
      <c r="AZ30" s="20"/>
      <c r="BA30" s="20"/>
      <c r="BB30" s="20"/>
      <c r="BC30" s="20"/>
      <c r="BD30" s="20">
        <f t="shared" si="20"/>
        <v>0</v>
      </c>
      <c r="BE30" s="20"/>
      <c r="BF30" s="20"/>
      <c r="BG30" s="20"/>
      <c r="BH30" s="20"/>
      <c r="BI30" s="20">
        <f t="shared" si="21"/>
        <v>0</v>
      </c>
      <c r="BJ30" s="20">
        <f t="shared" si="21"/>
        <v>0</v>
      </c>
      <c r="BK30" s="20">
        <f t="shared" si="21"/>
        <v>0</v>
      </c>
      <c r="BL30" s="20">
        <f t="shared" si="21"/>
        <v>0</v>
      </c>
      <c r="BM30" s="20">
        <f t="shared" si="21"/>
        <v>0</v>
      </c>
      <c r="BN30" s="20">
        <f t="shared" si="22"/>
        <v>0</v>
      </c>
      <c r="BO30" s="20"/>
      <c r="BP30" s="20"/>
      <c r="BQ30" s="20"/>
      <c r="BR30" s="20"/>
      <c r="BS30" s="20">
        <f t="shared" si="23"/>
        <v>0</v>
      </c>
      <c r="BT30" s="20"/>
      <c r="BU30" s="20"/>
      <c r="BV30" s="20"/>
      <c r="BW30" s="20"/>
      <c r="BX30" s="20">
        <f t="shared" si="24"/>
        <v>0</v>
      </c>
      <c r="BY30" s="20">
        <f t="shared" si="24"/>
        <v>0</v>
      </c>
      <c r="BZ30" s="20">
        <f t="shared" si="24"/>
        <v>0</v>
      </c>
      <c r="CA30" s="20">
        <f t="shared" si="24"/>
        <v>0</v>
      </c>
      <c r="CB30" s="20">
        <f t="shared" si="24"/>
        <v>0</v>
      </c>
      <c r="CC30" s="20">
        <f t="shared" si="25"/>
        <v>0</v>
      </c>
      <c r="CD30" s="20">
        <f t="shared" si="25"/>
        <v>0</v>
      </c>
      <c r="CE30" s="20">
        <f t="shared" si="25"/>
        <v>0</v>
      </c>
      <c r="CF30" s="20">
        <f t="shared" si="25"/>
        <v>0</v>
      </c>
      <c r="CG30" s="20">
        <f t="shared" si="25"/>
        <v>0</v>
      </c>
      <c r="CH30" s="20">
        <f t="shared" si="25"/>
        <v>0</v>
      </c>
      <c r="CI30" s="20">
        <f t="shared" si="25"/>
        <v>0</v>
      </c>
      <c r="CJ30" s="20">
        <f t="shared" si="25"/>
        <v>0</v>
      </c>
      <c r="CK30" s="20">
        <f t="shared" si="25"/>
        <v>0</v>
      </c>
      <c r="CL30" s="20">
        <f t="shared" si="25"/>
        <v>0</v>
      </c>
      <c r="CM30" s="20">
        <f t="shared" si="26"/>
        <v>0</v>
      </c>
      <c r="CN30" s="20">
        <f t="shared" si="26"/>
        <v>0</v>
      </c>
      <c r="CO30" s="20">
        <f t="shared" si="26"/>
        <v>0</v>
      </c>
      <c r="CP30" s="20">
        <f t="shared" si="26"/>
        <v>0</v>
      </c>
      <c r="CQ30" s="20">
        <f t="shared" si="26"/>
        <v>0</v>
      </c>
    </row>
    <row r="31" spans="1:95" ht="60" customHeight="1" x14ac:dyDescent="0.25">
      <c r="A31" s="17" t="s">
        <v>79</v>
      </c>
      <c r="B31" s="3" t="s">
        <v>38</v>
      </c>
      <c r="C31" s="17">
        <v>6616</v>
      </c>
      <c r="D31" s="17">
        <v>21</v>
      </c>
      <c r="E31" s="4" t="s">
        <v>63</v>
      </c>
      <c r="F31" s="21">
        <f t="shared" si="14"/>
        <v>0</v>
      </c>
      <c r="G31" s="21">
        <f t="shared" si="14"/>
        <v>0</v>
      </c>
      <c r="H31" s="20"/>
      <c r="I31" s="20"/>
      <c r="J31" s="20"/>
      <c r="K31" s="20"/>
      <c r="L31" s="20"/>
      <c r="M31" s="20"/>
      <c r="N31" s="20"/>
      <c r="O31" s="20"/>
      <c r="P31" s="20">
        <f t="shared" si="15"/>
        <v>0</v>
      </c>
      <c r="Q31" s="20">
        <f t="shared" si="15"/>
        <v>0</v>
      </c>
      <c r="R31" s="20"/>
      <c r="S31" s="20"/>
      <c r="T31" s="20"/>
      <c r="U31" s="20"/>
      <c r="V31" s="20"/>
      <c r="W31" s="20"/>
      <c r="X31" s="20"/>
      <c r="Y31" s="20"/>
      <c r="Z31" s="20">
        <f t="shared" si="16"/>
        <v>0</v>
      </c>
      <c r="AA31" s="20">
        <f t="shared" si="16"/>
        <v>0</v>
      </c>
      <c r="AB31" s="20">
        <f t="shared" si="16"/>
        <v>0</v>
      </c>
      <c r="AC31" s="20">
        <f t="shared" si="16"/>
        <v>0</v>
      </c>
      <c r="AD31" s="20">
        <f t="shared" si="16"/>
        <v>0</v>
      </c>
      <c r="AE31" s="20">
        <f t="shared" si="16"/>
        <v>0</v>
      </c>
      <c r="AF31" s="20">
        <f t="shared" si="16"/>
        <v>0</v>
      </c>
      <c r="AG31" s="20">
        <f t="shared" si="16"/>
        <v>0</v>
      </c>
      <c r="AH31" s="20">
        <f t="shared" si="16"/>
        <v>0</v>
      </c>
      <c r="AI31" s="20">
        <f t="shared" si="16"/>
        <v>0</v>
      </c>
      <c r="AJ31" s="20">
        <f t="shared" si="8"/>
        <v>231100</v>
      </c>
      <c r="AK31" s="20"/>
      <c r="AL31" s="20"/>
      <c r="AM31" s="20"/>
      <c r="AN31" s="20">
        <v>231100</v>
      </c>
      <c r="AO31" s="20">
        <f t="shared" si="17"/>
        <v>231100</v>
      </c>
      <c r="AP31" s="20"/>
      <c r="AQ31" s="20"/>
      <c r="AR31" s="20"/>
      <c r="AS31" s="20">
        <v>231100</v>
      </c>
      <c r="AT31" s="20">
        <f t="shared" si="18"/>
        <v>0</v>
      </c>
      <c r="AU31" s="20">
        <f t="shared" si="18"/>
        <v>0</v>
      </c>
      <c r="AV31" s="20">
        <f t="shared" si="18"/>
        <v>0</v>
      </c>
      <c r="AW31" s="20">
        <f t="shared" si="18"/>
        <v>0</v>
      </c>
      <c r="AX31" s="20">
        <f t="shared" si="18"/>
        <v>0</v>
      </c>
      <c r="AY31" s="20">
        <f t="shared" si="19"/>
        <v>0</v>
      </c>
      <c r="AZ31" s="20"/>
      <c r="BA31" s="20"/>
      <c r="BB31" s="20"/>
      <c r="BC31" s="20"/>
      <c r="BD31" s="20">
        <f t="shared" si="20"/>
        <v>0</v>
      </c>
      <c r="BE31" s="20"/>
      <c r="BF31" s="20"/>
      <c r="BG31" s="20"/>
      <c r="BH31" s="20"/>
      <c r="BI31" s="20">
        <f t="shared" si="21"/>
        <v>0</v>
      </c>
      <c r="BJ31" s="20">
        <f t="shared" si="21"/>
        <v>0</v>
      </c>
      <c r="BK31" s="20">
        <f t="shared" si="21"/>
        <v>0</v>
      </c>
      <c r="BL31" s="20">
        <f t="shared" si="21"/>
        <v>0</v>
      </c>
      <c r="BM31" s="20">
        <f t="shared" si="21"/>
        <v>0</v>
      </c>
      <c r="BN31" s="20">
        <f t="shared" si="22"/>
        <v>0</v>
      </c>
      <c r="BO31" s="20"/>
      <c r="BP31" s="20"/>
      <c r="BQ31" s="20"/>
      <c r="BR31" s="20"/>
      <c r="BS31" s="20">
        <f t="shared" si="23"/>
        <v>0</v>
      </c>
      <c r="BT31" s="20"/>
      <c r="BU31" s="20"/>
      <c r="BV31" s="20"/>
      <c r="BW31" s="20"/>
      <c r="BX31" s="20">
        <f t="shared" si="24"/>
        <v>0</v>
      </c>
      <c r="BY31" s="20">
        <f t="shared" si="24"/>
        <v>0</v>
      </c>
      <c r="BZ31" s="20">
        <f t="shared" si="24"/>
        <v>0</v>
      </c>
      <c r="CA31" s="20">
        <f t="shared" si="24"/>
        <v>0</v>
      </c>
      <c r="CB31" s="20">
        <f t="shared" si="24"/>
        <v>0</v>
      </c>
      <c r="CC31" s="20">
        <f t="shared" si="25"/>
        <v>0</v>
      </c>
      <c r="CD31" s="20">
        <f t="shared" si="25"/>
        <v>0</v>
      </c>
      <c r="CE31" s="20">
        <f t="shared" si="25"/>
        <v>0</v>
      </c>
      <c r="CF31" s="20">
        <f t="shared" si="25"/>
        <v>0</v>
      </c>
      <c r="CG31" s="20">
        <f t="shared" si="25"/>
        <v>0</v>
      </c>
      <c r="CH31" s="20">
        <f t="shared" si="25"/>
        <v>0</v>
      </c>
      <c r="CI31" s="20">
        <f t="shared" si="25"/>
        <v>0</v>
      </c>
      <c r="CJ31" s="20">
        <f t="shared" si="25"/>
        <v>0</v>
      </c>
      <c r="CK31" s="20">
        <f t="shared" si="25"/>
        <v>0</v>
      </c>
      <c r="CL31" s="20">
        <f t="shared" si="25"/>
        <v>0</v>
      </c>
      <c r="CM31" s="20">
        <f t="shared" si="26"/>
        <v>0</v>
      </c>
      <c r="CN31" s="20">
        <f t="shared" si="26"/>
        <v>0</v>
      </c>
      <c r="CO31" s="20">
        <f t="shared" si="26"/>
        <v>0</v>
      </c>
      <c r="CP31" s="20">
        <f t="shared" si="26"/>
        <v>0</v>
      </c>
      <c r="CQ31" s="20">
        <f t="shared" si="26"/>
        <v>0</v>
      </c>
    </row>
    <row r="32" spans="1:95" ht="44.25" customHeight="1" x14ac:dyDescent="0.25">
      <c r="A32" s="17" t="s">
        <v>80</v>
      </c>
      <c r="B32" s="7" t="s">
        <v>7</v>
      </c>
      <c r="C32" s="17">
        <v>6617</v>
      </c>
      <c r="D32" s="17">
        <v>19</v>
      </c>
      <c r="E32" s="10" t="s">
        <v>148</v>
      </c>
      <c r="F32" s="21">
        <f t="shared" si="14"/>
        <v>989994.96</v>
      </c>
      <c r="G32" s="21">
        <f t="shared" si="14"/>
        <v>989994.96</v>
      </c>
      <c r="H32" s="20">
        <f>H33+H34</f>
        <v>0</v>
      </c>
      <c r="I32" s="20">
        <f t="shared" ref="I32:O32" si="39">I33+I34</f>
        <v>0</v>
      </c>
      <c r="J32" s="20">
        <f t="shared" si="39"/>
        <v>0</v>
      </c>
      <c r="K32" s="20">
        <f t="shared" si="39"/>
        <v>0</v>
      </c>
      <c r="L32" s="20">
        <f t="shared" si="39"/>
        <v>0</v>
      </c>
      <c r="M32" s="20">
        <f t="shared" si="39"/>
        <v>0</v>
      </c>
      <c r="N32" s="20">
        <f t="shared" si="39"/>
        <v>989994.96</v>
      </c>
      <c r="O32" s="20">
        <f t="shared" si="39"/>
        <v>989994.96</v>
      </c>
      <c r="P32" s="20">
        <f t="shared" si="15"/>
        <v>989994.96</v>
      </c>
      <c r="Q32" s="20">
        <f t="shared" si="15"/>
        <v>989994.96</v>
      </c>
      <c r="R32" s="20">
        <f t="shared" ref="R32:Y32" si="40">R33+R34</f>
        <v>0</v>
      </c>
      <c r="S32" s="20">
        <f t="shared" si="40"/>
        <v>0</v>
      </c>
      <c r="T32" s="20">
        <f t="shared" si="40"/>
        <v>0</v>
      </c>
      <c r="U32" s="20">
        <f t="shared" si="40"/>
        <v>0</v>
      </c>
      <c r="V32" s="20">
        <f t="shared" si="40"/>
        <v>0</v>
      </c>
      <c r="W32" s="20">
        <f t="shared" si="40"/>
        <v>0</v>
      </c>
      <c r="X32" s="20">
        <f t="shared" si="40"/>
        <v>989994.96</v>
      </c>
      <c r="Y32" s="20">
        <f t="shared" si="40"/>
        <v>989994.96</v>
      </c>
      <c r="Z32" s="20">
        <f t="shared" si="16"/>
        <v>0</v>
      </c>
      <c r="AA32" s="20">
        <f t="shared" si="16"/>
        <v>0</v>
      </c>
      <c r="AB32" s="20">
        <f t="shared" si="16"/>
        <v>0</v>
      </c>
      <c r="AC32" s="20">
        <f t="shared" si="16"/>
        <v>0</v>
      </c>
      <c r="AD32" s="20">
        <f t="shared" si="16"/>
        <v>0</v>
      </c>
      <c r="AE32" s="20">
        <f t="shared" si="16"/>
        <v>0</v>
      </c>
      <c r="AF32" s="20">
        <f t="shared" si="16"/>
        <v>0</v>
      </c>
      <c r="AG32" s="20">
        <f t="shared" si="16"/>
        <v>0</v>
      </c>
      <c r="AH32" s="20">
        <f t="shared" si="16"/>
        <v>0</v>
      </c>
      <c r="AI32" s="20">
        <f t="shared" si="16"/>
        <v>0</v>
      </c>
      <c r="AJ32" s="20">
        <f t="shared" si="8"/>
        <v>0</v>
      </c>
      <c r="AK32" s="20">
        <f t="shared" ref="AK32:AN32" si="41">AK33+AK34</f>
        <v>0</v>
      </c>
      <c r="AL32" s="20">
        <f t="shared" si="41"/>
        <v>0</v>
      </c>
      <c r="AM32" s="20">
        <f t="shared" si="41"/>
        <v>0</v>
      </c>
      <c r="AN32" s="20">
        <f t="shared" si="41"/>
        <v>0</v>
      </c>
      <c r="AO32" s="20">
        <f t="shared" si="17"/>
        <v>0</v>
      </c>
      <c r="AP32" s="20">
        <f t="shared" ref="AP32:AS32" si="42">AP33+AP34</f>
        <v>0</v>
      </c>
      <c r="AQ32" s="20">
        <f t="shared" si="42"/>
        <v>0</v>
      </c>
      <c r="AR32" s="20">
        <f t="shared" si="42"/>
        <v>0</v>
      </c>
      <c r="AS32" s="20">
        <f t="shared" si="42"/>
        <v>0</v>
      </c>
      <c r="AT32" s="20">
        <f t="shared" si="18"/>
        <v>0</v>
      </c>
      <c r="AU32" s="20">
        <f t="shared" si="18"/>
        <v>0</v>
      </c>
      <c r="AV32" s="20">
        <f t="shared" si="18"/>
        <v>0</v>
      </c>
      <c r="AW32" s="20">
        <f t="shared" si="18"/>
        <v>0</v>
      </c>
      <c r="AX32" s="20">
        <f t="shared" si="18"/>
        <v>0</v>
      </c>
      <c r="AY32" s="20">
        <f t="shared" si="19"/>
        <v>0</v>
      </c>
      <c r="AZ32" s="20">
        <f t="shared" ref="AZ32:BC32" si="43">AZ33+AZ34</f>
        <v>0</v>
      </c>
      <c r="BA32" s="20">
        <f t="shared" si="43"/>
        <v>0</v>
      </c>
      <c r="BB32" s="20">
        <f t="shared" si="43"/>
        <v>0</v>
      </c>
      <c r="BC32" s="20">
        <f t="shared" si="43"/>
        <v>0</v>
      </c>
      <c r="BD32" s="20">
        <f t="shared" si="20"/>
        <v>0</v>
      </c>
      <c r="BE32" s="20">
        <f t="shared" ref="BE32:BH32" si="44">BE33+BE34</f>
        <v>0</v>
      </c>
      <c r="BF32" s="20">
        <f t="shared" si="44"/>
        <v>0</v>
      </c>
      <c r="BG32" s="20">
        <f t="shared" si="44"/>
        <v>0</v>
      </c>
      <c r="BH32" s="20">
        <f t="shared" si="44"/>
        <v>0</v>
      </c>
      <c r="BI32" s="20">
        <f t="shared" si="21"/>
        <v>0</v>
      </c>
      <c r="BJ32" s="20">
        <f t="shared" si="21"/>
        <v>0</v>
      </c>
      <c r="BK32" s="20">
        <f t="shared" si="21"/>
        <v>0</v>
      </c>
      <c r="BL32" s="20">
        <f t="shared" si="21"/>
        <v>0</v>
      </c>
      <c r="BM32" s="20">
        <f t="shared" si="21"/>
        <v>0</v>
      </c>
      <c r="BN32" s="20">
        <f t="shared" si="22"/>
        <v>0</v>
      </c>
      <c r="BO32" s="20">
        <f t="shared" ref="BO32:BR32" si="45">BO33+BO34</f>
        <v>0</v>
      </c>
      <c r="BP32" s="20">
        <f t="shared" si="45"/>
        <v>0</v>
      </c>
      <c r="BQ32" s="20">
        <f t="shared" si="45"/>
        <v>0</v>
      </c>
      <c r="BR32" s="20">
        <f t="shared" si="45"/>
        <v>0</v>
      </c>
      <c r="BS32" s="20">
        <f t="shared" si="23"/>
        <v>0</v>
      </c>
      <c r="BT32" s="20">
        <f t="shared" ref="BT32:BW32" si="46">BT33+BT34</f>
        <v>0</v>
      </c>
      <c r="BU32" s="20">
        <f t="shared" si="46"/>
        <v>0</v>
      </c>
      <c r="BV32" s="20">
        <f t="shared" si="46"/>
        <v>0</v>
      </c>
      <c r="BW32" s="20">
        <f t="shared" si="46"/>
        <v>0</v>
      </c>
      <c r="BX32" s="20">
        <f t="shared" si="24"/>
        <v>0</v>
      </c>
      <c r="BY32" s="20">
        <f t="shared" si="24"/>
        <v>0</v>
      </c>
      <c r="BZ32" s="20">
        <f t="shared" si="24"/>
        <v>0</v>
      </c>
      <c r="CA32" s="20">
        <f t="shared" si="24"/>
        <v>0</v>
      </c>
      <c r="CB32" s="20">
        <f t="shared" si="24"/>
        <v>0</v>
      </c>
      <c r="CC32" s="20">
        <f t="shared" si="25"/>
        <v>0</v>
      </c>
      <c r="CD32" s="20">
        <f t="shared" si="25"/>
        <v>0</v>
      </c>
      <c r="CE32" s="20">
        <f t="shared" si="25"/>
        <v>0</v>
      </c>
      <c r="CF32" s="20">
        <f t="shared" si="25"/>
        <v>0</v>
      </c>
      <c r="CG32" s="20">
        <f t="shared" si="25"/>
        <v>0</v>
      </c>
      <c r="CH32" s="20">
        <f t="shared" si="25"/>
        <v>0</v>
      </c>
      <c r="CI32" s="20">
        <f t="shared" si="25"/>
        <v>0</v>
      </c>
      <c r="CJ32" s="20">
        <f t="shared" si="25"/>
        <v>0</v>
      </c>
      <c r="CK32" s="20">
        <f t="shared" si="25"/>
        <v>0</v>
      </c>
      <c r="CL32" s="20">
        <f t="shared" si="25"/>
        <v>0</v>
      </c>
      <c r="CM32" s="20">
        <f t="shared" si="26"/>
        <v>0</v>
      </c>
      <c r="CN32" s="20">
        <f t="shared" si="26"/>
        <v>0</v>
      </c>
      <c r="CO32" s="20">
        <f t="shared" si="26"/>
        <v>0</v>
      </c>
      <c r="CP32" s="20">
        <f t="shared" si="26"/>
        <v>0</v>
      </c>
      <c r="CQ32" s="20">
        <f t="shared" si="26"/>
        <v>0</v>
      </c>
    </row>
    <row r="33" spans="1:95" ht="44.25" customHeight="1" x14ac:dyDescent="0.25">
      <c r="A33" s="17" t="s">
        <v>80</v>
      </c>
      <c r="B33" s="7" t="s">
        <v>7</v>
      </c>
      <c r="C33" s="17">
        <v>6617</v>
      </c>
      <c r="D33" s="17">
        <v>19</v>
      </c>
      <c r="E33" s="10" t="s">
        <v>63</v>
      </c>
      <c r="F33" s="21">
        <f t="shared" si="14"/>
        <v>989994.96</v>
      </c>
      <c r="G33" s="21">
        <f t="shared" si="14"/>
        <v>989994.96</v>
      </c>
      <c r="H33" s="20"/>
      <c r="I33" s="20"/>
      <c r="J33" s="20"/>
      <c r="K33" s="20"/>
      <c r="L33" s="20"/>
      <c r="M33" s="20"/>
      <c r="N33" s="20">
        <v>989994.96</v>
      </c>
      <c r="O33" s="20">
        <v>989994.96</v>
      </c>
      <c r="P33" s="20">
        <f t="shared" si="15"/>
        <v>989994.96</v>
      </c>
      <c r="Q33" s="20">
        <f t="shared" si="15"/>
        <v>989994.96</v>
      </c>
      <c r="R33" s="20"/>
      <c r="S33" s="20"/>
      <c r="T33" s="20"/>
      <c r="U33" s="20"/>
      <c r="V33" s="20"/>
      <c r="W33" s="20"/>
      <c r="X33" s="20">
        <f>473994.96+516000</f>
        <v>989994.96</v>
      </c>
      <c r="Y33" s="20">
        <f>516000+473994.96</f>
        <v>989994.96</v>
      </c>
      <c r="Z33" s="20">
        <f t="shared" si="16"/>
        <v>0</v>
      </c>
      <c r="AA33" s="20">
        <f t="shared" si="16"/>
        <v>0</v>
      </c>
      <c r="AB33" s="20">
        <f t="shared" si="16"/>
        <v>0</v>
      </c>
      <c r="AC33" s="20">
        <f t="shared" si="16"/>
        <v>0</v>
      </c>
      <c r="AD33" s="20">
        <f t="shared" si="16"/>
        <v>0</v>
      </c>
      <c r="AE33" s="20">
        <f t="shared" si="16"/>
        <v>0</v>
      </c>
      <c r="AF33" s="20">
        <f t="shared" si="16"/>
        <v>0</v>
      </c>
      <c r="AG33" s="20">
        <f t="shared" si="16"/>
        <v>0</v>
      </c>
      <c r="AH33" s="20">
        <f t="shared" si="16"/>
        <v>0</v>
      </c>
      <c r="AI33" s="20">
        <f t="shared" si="16"/>
        <v>0</v>
      </c>
      <c r="AJ33" s="20">
        <f t="shared" si="8"/>
        <v>0</v>
      </c>
      <c r="AK33" s="20"/>
      <c r="AL33" s="20"/>
      <c r="AM33" s="20"/>
      <c r="AN33" s="20"/>
      <c r="AO33" s="20">
        <f t="shared" si="17"/>
        <v>0</v>
      </c>
      <c r="AP33" s="20"/>
      <c r="AQ33" s="20"/>
      <c r="AR33" s="20"/>
      <c r="AS33" s="20"/>
      <c r="AT33" s="20">
        <f t="shared" si="18"/>
        <v>0</v>
      </c>
      <c r="AU33" s="20">
        <f t="shared" si="18"/>
        <v>0</v>
      </c>
      <c r="AV33" s="20">
        <f t="shared" si="18"/>
        <v>0</v>
      </c>
      <c r="AW33" s="20">
        <f t="shared" si="18"/>
        <v>0</v>
      </c>
      <c r="AX33" s="20">
        <f t="shared" si="18"/>
        <v>0</v>
      </c>
      <c r="AY33" s="20">
        <f t="shared" si="19"/>
        <v>0</v>
      </c>
      <c r="AZ33" s="20"/>
      <c r="BA33" s="20"/>
      <c r="BB33" s="20"/>
      <c r="BC33" s="20"/>
      <c r="BD33" s="20">
        <f t="shared" si="20"/>
        <v>0</v>
      </c>
      <c r="BE33" s="20"/>
      <c r="BF33" s="20"/>
      <c r="BG33" s="20"/>
      <c r="BH33" s="20"/>
      <c r="BI33" s="20">
        <f t="shared" si="21"/>
        <v>0</v>
      </c>
      <c r="BJ33" s="20">
        <f t="shared" si="21"/>
        <v>0</v>
      </c>
      <c r="BK33" s="20">
        <f t="shared" si="21"/>
        <v>0</v>
      </c>
      <c r="BL33" s="20">
        <f t="shared" si="21"/>
        <v>0</v>
      </c>
      <c r="BM33" s="20">
        <f t="shared" si="21"/>
        <v>0</v>
      </c>
      <c r="BN33" s="20">
        <f t="shared" si="22"/>
        <v>0</v>
      </c>
      <c r="BO33" s="20"/>
      <c r="BP33" s="20"/>
      <c r="BQ33" s="20"/>
      <c r="BR33" s="20"/>
      <c r="BS33" s="20">
        <f t="shared" si="23"/>
        <v>0</v>
      </c>
      <c r="BT33" s="20"/>
      <c r="BU33" s="20"/>
      <c r="BV33" s="20"/>
      <c r="BW33" s="20"/>
      <c r="BX33" s="20">
        <f t="shared" si="24"/>
        <v>0</v>
      </c>
      <c r="BY33" s="20">
        <f t="shared" si="24"/>
        <v>0</v>
      </c>
      <c r="BZ33" s="20">
        <f t="shared" si="24"/>
        <v>0</v>
      </c>
      <c r="CA33" s="20">
        <f t="shared" si="24"/>
        <v>0</v>
      </c>
      <c r="CB33" s="20">
        <f t="shared" si="24"/>
        <v>0</v>
      </c>
      <c r="CC33" s="20">
        <f t="shared" si="25"/>
        <v>0</v>
      </c>
      <c r="CD33" s="20">
        <f t="shared" si="25"/>
        <v>0</v>
      </c>
      <c r="CE33" s="20">
        <f t="shared" si="25"/>
        <v>0</v>
      </c>
      <c r="CF33" s="20">
        <f t="shared" si="25"/>
        <v>0</v>
      </c>
      <c r="CG33" s="20">
        <f t="shared" si="25"/>
        <v>0</v>
      </c>
      <c r="CH33" s="20">
        <f t="shared" si="25"/>
        <v>0</v>
      </c>
      <c r="CI33" s="20">
        <f t="shared" si="25"/>
        <v>0</v>
      </c>
      <c r="CJ33" s="20">
        <f t="shared" si="25"/>
        <v>0</v>
      </c>
      <c r="CK33" s="20">
        <f t="shared" si="25"/>
        <v>0</v>
      </c>
      <c r="CL33" s="20">
        <f t="shared" si="25"/>
        <v>0</v>
      </c>
      <c r="CM33" s="20">
        <f t="shared" si="26"/>
        <v>0</v>
      </c>
      <c r="CN33" s="20">
        <f t="shared" si="26"/>
        <v>0</v>
      </c>
      <c r="CO33" s="20">
        <f t="shared" si="26"/>
        <v>0</v>
      </c>
      <c r="CP33" s="20">
        <f t="shared" si="26"/>
        <v>0</v>
      </c>
      <c r="CQ33" s="20">
        <f t="shared" si="26"/>
        <v>0</v>
      </c>
    </row>
    <row r="34" spans="1:95" ht="44.25" customHeight="1" x14ac:dyDescent="0.25">
      <c r="A34" s="17" t="s">
        <v>80</v>
      </c>
      <c r="B34" s="7" t="s">
        <v>7</v>
      </c>
      <c r="C34" s="17">
        <v>6617</v>
      </c>
      <c r="D34" s="17">
        <v>19</v>
      </c>
      <c r="E34" s="10" t="s">
        <v>149</v>
      </c>
      <c r="F34" s="21">
        <f t="shared" si="14"/>
        <v>0</v>
      </c>
      <c r="G34" s="21">
        <f t="shared" si="14"/>
        <v>0</v>
      </c>
      <c r="H34" s="20"/>
      <c r="I34" s="20"/>
      <c r="J34" s="20"/>
      <c r="K34" s="20"/>
      <c r="L34" s="20"/>
      <c r="M34" s="20"/>
      <c r="N34" s="20"/>
      <c r="O34" s="20"/>
      <c r="P34" s="20">
        <f t="shared" si="15"/>
        <v>0</v>
      </c>
      <c r="Q34" s="20">
        <f t="shared" si="15"/>
        <v>0</v>
      </c>
      <c r="R34" s="20"/>
      <c r="S34" s="20"/>
      <c r="T34" s="20"/>
      <c r="U34" s="20"/>
      <c r="V34" s="20"/>
      <c r="W34" s="20"/>
      <c r="X34" s="20"/>
      <c r="Y34" s="20"/>
      <c r="Z34" s="20">
        <f t="shared" si="16"/>
        <v>0</v>
      </c>
      <c r="AA34" s="20">
        <f t="shared" si="16"/>
        <v>0</v>
      </c>
      <c r="AB34" s="20">
        <f t="shared" si="16"/>
        <v>0</v>
      </c>
      <c r="AC34" s="20">
        <f t="shared" si="16"/>
        <v>0</v>
      </c>
      <c r="AD34" s="20">
        <f t="shared" si="16"/>
        <v>0</v>
      </c>
      <c r="AE34" s="20">
        <f t="shared" si="16"/>
        <v>0</v>
      </c>
      <c r="AF34" s="20">
        <f t="shared" si="16"/>
        <v>0</v>
      </c>
      <c r="AG34" s="20">
        <f t="shared" si="16"/>
        <v>0</v>
      </c>
      <c r="AH34" s="20">
        <f t="shared" si="16"/>
        <v>0</v>
      </c>
      <c r="AI34" s="20">
        <f t="shared" si="16"/>
        <v>0</v>
      </c>
      <c r="AJ34" s="20">
        <f t="shared" si="8"/>
        <v>0</v>
      </c>
      <c r="AK34" s="20"/>
      <c r="AL34" s="20"/>
      <c r="AM34" s="20"/>
      <c r="AN34" s="20"/>
      <c r="AO34" s="20">
        <f t="shared" si="17"/>
        <v>0</v>
      </c>
      <c r="AP34" s="20"/>
      <c r="AQ34" s="20"/>
      <c r="AR34" s="20"/>
      <c r="AS34" s="20"/>
      <c r="AT34" s="20">
        <f t="shared" si="18"/>
        <v>0</v>
      </c>
      <c r="AU34" s="20">
        <f t="shared" si="18"/>
        <v>0</v>
      </c>
      <c r="AV34" s="20">
        <f t="shared" si="18"/>
        <v>0</v>
      </c>
      <c r="AW34" s="20">
        <f t="shared" si="18"/>
        <v>0</v>
      </c>
      <c r="AX34" s="20">
        <f t="shared" si="18"/>
        <v>0</v>
      </c>
      <c r="AY34" s="20">
        <f t="shared" si="19"/>
        <v>0</v>
      </c>
      <c r="AZ34" s="20"/>
      <c r="BA34" s="20"/>
      <c r="BB34" s="20"/>
      <c r="BC34" s="20"/>
      <c r="BD34" s="20">
        <f t="shared" si="20"/>
        <v>0</v>
      </c>
      <c r="BE34" s="20"/>
      <c r="BF34" s="20"/>
      <c r="BG34" s="20"/>
      <c r="BH34" s="20"/>
      <c r="BI34" s="20">
        <f t="shared" si="21"/>
        <v>0</v>
      </c>
      <c r="BJ34" s="20">
        <f t="shared" si="21"/>
        <v>0</v>
      </c>
      <c r="BK34" s="20">
        <f t="shared" si="21"/>
        <v>0</v>
      </c>
      <c r="BL34" s="20">
        <f t="shared" si="21"/>
        <v>0</v>
      </c>
      <c r="BM34" s="20">
        <f t="shared" si="21"/>
        <v>0</v>
      </c>
      <c r="BN34" s="20">
        <f t="shared" si="22"/>
        <v>0</v>
      </c>
      <c r="BO34" s="20"/>
      <c r="BP34" s="20"/>
      <c r="BQ34" s="20"/>
      <c r="BR34" s="20"/>
      <c r="BS34" s="20">
        <f t="shared" si="23"/>
        <v>0</v>
      </c>
      <c r="BT34" s="20"/>
      <c r="BU34" s="20"/>
      <c r="BV34" s="20"/>
      <c r="BW34" s="20"/>
      <c r="BX34" s="20">
        <f t="shared" si="24"/>
        <v>0</v>
      </c>
      <c r="BY34" s="20">
        <f t="shared" si="24"/>
        <v>0</v>
      </c>
      <c r="BZ34" s="20">
        <f t="shared" si="24"/>
        <v>0</v>
      </c>
      <c r="CA34" s="20">
        <f t="shared" si="24"/>
        <v>0</v>
      </c>
      <c r="CB34" s="20">
        <f t="shared" si="24"/>
        <v>0</v>
      </c>
      <c r="CC34" s="20">
        <f t="shared" si="25"/>
        <v>0</v>
      </c>
      <c r="CD34" s="20">
        <f t="shared" si="25"/>
        <v>0</v>
      </c>
      <c r="CE34" s="20">
        <f t="shared" si="25"/>
        <v>0</v>
      </c>
      <c r="CF34" s="20">
        <f t="shared" si="25"/>
        <v>0</v>
      </c>
      <c r="CG34" s="20">
        <f t="shared" si="25"/>
        <v>0</v>
      </c>
      <c r="CH34" s="20">
        <f t="shared" si="25"/>
        <v>0</v>
      </c>
      <c r="CI34" s="20">
        <f t="shared" si="25"/>
        <v>0</v>
      </c>
      <c r="CJ34" s="20">
        <f t="shared" si="25"/>
        <v>0</v>
      </c>
      <c r="CK34" s="20">
        <f t="shared" si="25"/>
        <v>0</v>
      </c>
      <c r="CL34" s="20">
        <f t="shared" si="25"/>
        <v>0</v>
      </c>
      <c r="CM34" s="20">
        <f t="shared" si="26"/>
        <v>0</v>
      </c>
      <c r="CN34" s="20">
        <f t="shared" si="26"/>
        <v>0</v>
      </c>
      <c r="CO34" s="20">
        <f t="shared" si="26"/>
        <v>0</v>
      </c>
      <c r="CP34" s="20">
        <f t="shared" si="26"/>
        <v>0</v>
      </c>
      <c r="CQ34" s="20">
        <f t="shared" si="26"/>
        <v>0</v>
      </c>
    </row>
    <row r="35" spans="1:95" ht="60" customHeight="1" x14ac:dyDescent="0.25">
      <c r="A35" s="17" t="s">
        <v>81</v>
      </c>
      <c r="B35" s="7" t="s">
        <v>39</v>
      </c>
      <c r="C35" s="17">
        <v>6618</v>
      </c>
      <c r="D35" s="17">
        <v>20</v>
      </c>
      <c r="E35" s="9" t="s">
        <v>53</v>
      </c>
      <c r="F35" s="21">
        <f t="shared" si="14"/>
        <v>0</v>
      </c>
      <c r="G35" s="21">
        <f t="shared" si="14"/>
        <v>0</v>
      </c>
      <c r="H35" s="20"/>
      <c r="I35" s="20"/>
      <c r="J35" s="20"/>
      <c r="K35" s="20"/>
      <c r="L35" s="20"/>
      <c r="M35" s="20"/>
      <c r="N35" s="20"/>
      <c r="O35" s="20"/>
      <c r="P35" s="20">
        <f t="shared" si="15"/>
        <v>0</v>
      </c>
      <c r="Q35" s="20">
        <f t="shared" si="15"/>
        <v>0</v>
      </c>
      <c r="R35" s="20"/>
      <c r="S35" s="20"/>
      <c r="T35" s="20"/>
      <c r="U35" s="20"/>
      <c r="V35" s="20"/>
      <c r="W35" s="20"/>
      <c r="X35" s="20"/>
      <c r="Y35" s="20"/>
      <c r="Z35" s="20">
        <f t="shared" si="16"/>
        <v>0</v>
      </c>
      <c r="AA35" s="20">
        <f t="shared" si="16"/>
        <v>0</v>
      </c>
      <c r="AB35" s="20">
        <f t="shared" si="16"/>
        <v>0</v>
      </c>
      <c r="AC35" s="20">
        <f t="shared" si="16"/>
        <v>0</v>
      </c>
      <c r="AD35" s="20">
        <f t="shared" si="16"/>
        <v>0</v>
      </c>
      <c r="AE35" s="20">
        <f t="shared" si="16"/>
        <v>0</v>
      </c>
      <c r="AF35" s="20">
        <f t="shared" si="16"/>
        <v>0</v>
      </c>
      <c r="AG35" s="20">
        <f t="shared" si="16"/>
        <v>0</v>
      </c>
      <c r="AH35" s="20">
        <f t="shared" si="16"/>
        <v>0</v>
      </c>
      <c r="AI35" s="20">
        <f t="shared" si="16"/>
        <v>0</v>
      </c>
      <c r="AJ35" s="20">
        <f t="shared" si="8"/>
        <v>0</v>
      </c>
      <c r="AK35" s="20"/>
      <c r="AL35" s="20"/>
      <c r="AM35" s="20"/>
      <c r="AN35" s="20"/>
      <c r="AO35" s="20">
        <f t="shared" si="17"/>
        <v>0</v>
      </c>
      <c r="AP35" s="20"/>
      <c r="AQ35" s="20"/>
      <c r="AR35" s="20"/>
      <c r="AS35" s="20"/>
      <c r="AT35" s="20">
        <f t="shared" si="18"/>
        <v>0</v>
      </c>
      <c r="AU35" s="20">
        <f t="shared" si="18"/>
        <v>0</v>
      </c>
      <c r="AV35" s="20">
        <f t="shared" si="18"/>
        <v>0</v>
      </c>
      <c r="AW35" s="20">
        <f t="shared" si="18"/>
        <v>0</v>
      </c>
      <c r="AX35" s="20">
        <f t="shared" si="18"/>
        <v>0</v>
      </c>
      <c r="AY35" s="20">
        <f t="shared" si="19"/>
        <v>0</v>
      </c>
      <c r="AZ35" s="20"/>
      <c r="BA35" s="20"/>
      <c r="BB35" s="20"/>
      <c r="BC35" s="20"/>
      <c r="BD35" s="20">
        <f t="shared" si="20"/>
        <v>0</v>
      </c>
      <c r="BE35" s="20"/>
      <c r="BF35" s="20"/>
      <c r="BG35" s="20"/>
      <c r="BH35" s="20"/>
      <c r="BI35" s="20">
        <f t="shared" si="21"/>
        <v>0</v>
      </c>
      <c r="BJ35" s="20">
        <f t="shared" si="21"/>
        <v>0</v>
      </c>
      <c r="BK35" s="20">
        <f t="shared" si="21"/>
        <v>0</v>
      </c>
      <c r="BL35" s="20">
        <f t="shared" si="21"/>
        <v>0</v>
      </c>
      <c r="BM35" s="20">
        <f t="shared" si="21"/>
        <v>0</v>
      </c>
      <c r="BN35" s="20">
        <f t="shared" si="22"/>
        <v>0</v>
      </c>
      <c r="BO35" s="20"/>
      <c r="BP35" s="20"/>
      <c r="BQ35" s="20"/>
      <c r="BR35" s="20"/>
      <c r="BS35" s="20">
        <f t="shared" si="23"/>
        <v>0</v>
      </c>
      <c r="BT35" s="20"/>
      <c r="BU35" s="20"/>
      <c r="BV35" s="20"/>
      <c r="BW35" s="20"/>
      <c r="BX35" s="20">
        <f t="shared" si="24"/>
        <v>0</v>
      </c>
      <c r="BY35" s="20">
        <f t="shared" si="24"/>
        <v>0</v>
      </c>
      <c r="BZ35" s="20">
        <f t="shared" si="24"/>
        <v>0</v>
      </c>
      <c r="CA35" s="20">
        <f t="shared" si="24"/>
        <v>0</v>
      </c>
      <c r="CB35" s="20">
        <f t="shared" si="24"/>
        <v>0</v>
      </c>
      <c r="CC35" s="20">
        <f t="shared" si="25"/>
        <v>0</v>
      </c>
      <c r="CD35" s="20">
        <f t="shared" si="25"/>
        <v>0</v>
      </c>
      <c r="CE35" s="20">
        <f t="shared" si="25"/>
        <v>0</v>
      </c>
      <c r="CF35" s="20">
        <f t="shared" si="25"/>
        <v>0</v>
      </c>
      <c r="CG35" s="20">
        <f t="shared" si="25"/>
        <v>0</v>
      </c>
      <c r="CH35" s="20">
        <f t="shared" si="25"/>
        <v>0</v>
      </c>
      <c r="CI35" s="20">
        <f t="shared" si="25"/>
        <v>0</v>
      </c>
      <c r="CJ35" s="20">
        <f t="shared" si="25"/>
        <v>0</v>
      </c>
      <c r="CK35" s="20">
        <f t="shared" si="25"/>
        <v>0</v>
      </c>
      <c r="CL35" s="20">
        <f t="shared" si="25"/>
        <v>0</v>
      </c>
      <c r="CM35" s="20">
        <f t="shared" si="26"/>
        <v>0</v>
      </c>
      <c r="CN35" s="20">
        <f t="shared" si="26"/>
        <v>0</v>
      </c>
      <c r="CO35" s="20">
        <f t="shared" si="26"/>
        <v>0</v>
      </c>
      <c r="CP35" s="20">
        <f t="shared" si="26"/>
        <v>0</v>
      </c>
      <c r="CQ35" s="20">
        <f t="shared" si="26"/>
        <v>0</v>
      </c>
    </row>
    <row r="36" spans="1:95" ht="45.75" customHeight="1" x14ac:dyDescent="0.25">
      <c r="A36" s="17" t="s">
        <v>82</v>
      </c>
      <c r="B36" s="18" t="s">
        <v>8</v>
      </c>
      <c r="C36" s="17">
        <v>6619</v>
      </c>
      <c r="D36" s="17">
        <v>21</v>
      </c>
      <c r="E36" s="9" t="s">
        <v>63</v>
      </c>
      <c r="F36" s="21">
        <f t="shared" si="14"/>
        <v>28000</v>
      </c>
      <c r="G36" s="21">
        <f t="shared" si="14"/>
        <v>27421</v>
      </c>
      <c r="H36" s="20"/>
      <c r="I36" s="20"/>
      <c r="J36" s="20"/>
      <c r="K36" s="20"/>
      <c r="L36" s="20"/>
      <c r="M36" s="20"/>
      <c r="N36" s="20">
        <f>23821+4179</f>
        <v>28000</v>
      </c>
      <c r="O36" s="20">
        <f>23821+3600</f>
        <v>27421</v>
      </c>
      <c r="P36" s="20">
        <f t="shared" si="15"/>
        <v>0</v>
      </c>
      <c r="Q36" s="20">
        <f t="shared" si="15"/>
        <v>0</v>
      </c>
      <c r="R36" s="20"/>
      <c r="S36" s="20"/>
      <c r="T36" s="20"/>
      <c r="U36" s="20"/>
      <c r="V36" s="20"/>
      <c r="W36" s="20"/>
      <c r="X36" s="20"/>
      <c r="Y36" s="20"/>
      <c r="Z36" s="20">
        <f t="shared" si="16"/>
        <v>28000</v>
      </c>
      <c r="AA36" s="20">
        <f t="shared" si="16"/>
        <v>27421</v>
      </c>
      <c r="AB36" s="20">
        <f t="shared" si="16"/>
        <v>0</v>
      </c>
      <c r="AC36" s="20">
        <f t="shared" si="16"/>
        <v>0</v>
      </c>
      <c r="AD36" s="20">
        <f t="shared" si="16"/>
        <v>0</v>
      </c>
      <c r="AE36" s="20">
        <f t="shared" si="16"/>
        <v>0</v>
      </c>
      <c r="AF36" s="20">
        <f t="shared" si="16"/>
        <v>0</v>
      </c>
      <c r="AG36" s="20">
        <f t="shared" si="16"/>
        <v>0</v>
      </c>
      <c r="AH36" s="20">
        <f t="shared" si="16"/>
        <v>28000</v>
      </c>
      <c r="AI36" s="20">
        <f t="shared" si="16"/>
        <v>27421</v>
      </c>
      <c r="AJ36" s="20">
        <f t="shared" si="8"/>
        <v>4622</v>
      </c>
      <c r="AK36" s="20"/>
      <c r="AL36" s="20"/>
      <c r="AM36" s="20"/>
      <c r="AN36" s="20">
        <v>4622</v>
      </c>
      <c r="AO36" s="20">
        <f t="shared" si="17"/>
        <v>0</v>
      </c>
      <c r="AP36" s="20"/>
      <c r="AQ36" s="20"/>
      <c r="AR36" s="20"/>
      <c r="AS36" s="20"/>
      <c r="AT36" s="20">
        <f t="shared" si="18"/>
        <v>4622</v>
      </c>
      <c r="AU36" s="20">
        <f t="shared" si="18"/>
        <v>0</v>
      </c>
      <c r="AV36" s="20">
        <f t="shared" si="18"/>
        <v>0</v>
      </c>
      <c r="AW36" s="20">
        <f t="shared" si="18"/>
        <v>0</v>
      </c>
      <c r="AX36" s="20">
        <f t="shared" si="18"/>
        <v>4622</v>
      </c>
      <c r="AY36" s="20">
        <f t="shared" si="19"/>
        <v>20000</v>
      </c>
      <c r="AZ36" s="20"/>
      <c r="BA36" s="20"/>
      <c r="BB36" s="20"/>
      <c r="BC36" s="20">
        <v>20000</v>
      </c>
      <c r="BD36" s="20">
        <f t="shared" si="20"/>
        <v>0</v>
      </c>
      <c r="BE36" s="20"/>
      <c r="BF36" s="20"/>
      <c r="BG36" s="20"/>
      <c r="BH36" s="20"/>
      <c r="BI36" s="20">
        <f t="shared" si="21"/>
        <v>20000</v>
      </c>
      <c r="BJ36" s="20">
        <f t="shared" si="21"/>
        <v>0</v>
      </c>
      <c r="BK36" s="20">
        <f t="shared" si="21"/>
        <v>0</v>
      </c>
      <c r="BL36" s="20">
        <f t="shared" si="21"/>
        <v>0</v>
      </c>
      <c r="BM36" s="20">
        <f t="shared" si="21"/>
        <v>20000</v>
      </c>
      <c r="BN36" s="20">
        <f t="shared" si="22"/>
        <v>20000</v>
      </c>
      <c r="BO36" s="20"/>
      <c r="BP36" s="20"/>
      <c r="BQ36" s="20"/>
      <c r="BR36" s="20">
        <v>20000</v>
      </c>
      <c r="BS36" s="20">
        <f t="shared" si="23"/>
        <v>0</v>
      </c>
      <c r="BT36" s="20"/>
      <c r="BU36" s="20"/>
      <c r="BV36" s="20"/>
      <c r="BW36" s="20"/>
      <c r="BX36" s="20">
        <f t="shared" si="24"/>
        <v>20000</v>
      </c>
      <c r="BY36" s="20">
        <f t="shared" si="24"/>
        <v>0</v>
      </c>
      <c r="BZ36" s="20">
        <f t="shared" si="24"/>
        <v>0</v>
      </c>
      <c r="CA36" s="20">
        <f t="shared" si="24"/>
        <v>0</v>
      </c>
      <c r="CB36" s="20">
        <f t="shared" si="24"/>
        <v>20000</v>
      </c>
      <c r="CC36" s="20">
        <f t="shared" si="25"/>
        <v>20000</v>
      </c>
      <c r="CD36" s="20">
        <f t="shared" si="25"/>
        <v>0</v>
      </c>
      <c r="CE36" s="20">
        <f t="shared" si="25"/>
        <v>0</v>
      </c>
      <c r="CF36" s="20">
        <f t="shared" si="25"/>
        <v>0</v>
      </c>
      <c r="CG36" s="20">
        <f t="shared" si="25"/>
        <v>20000</v>
      </c>
      <c r="CH36" s="20">
        <f t="shared" si="25"/>
        <v>0</v>
      </c>
      <c r="CI36" s="20">
        <f t="shared" si="25"/>
        <v>0</v>
      </c>
      <c r="CJ36" s="20">
        <f t="shared" si="25"/>
        <v>0</v>
      </c>
      <c r="CK36" s="20">
        <f t="shared" si="25"/>
        <v>0</v>
      </c>
      <c r="CL36" s="20">
        <f t="shared" si="25"/>
        <v>0</v>
      </c>
      <c r="CM36" s="20">
        <f t="shared" si="26"/>
        <v>20000</v>
      </c>
      <c r="CN36" s="20">
        <f t="shared" si="26"/>
        <v>0</v>
      </c>
      <c r="CO36" s="20">
        <f t="shared" si="26"/>
        <v>0</v>
      </c>
      <c r="CP36" s="20">
        <f t="shared" si="26"/>
        <v>0</v>
      </c>
      <c r="CQ36" s="20">
        <f t="shared" si="26"/>
        <v>20000</v>
      </c>
    </row>
    <row r="37" spans="1:95" ht="60" customHeight="1" x14ac:dyDescent="0.25">
      <c r="A37" s="17" t="s">
        <v>83</v>
      </c>
      <c r="B37" s="7" t="s">
        <v>4</v>
      </c>
      <c r="C37" s="17">
        <v>6621</v>
      </c>
      <c r="D37" s="17">
        <v>12</v>
      </c>
      <c r="E37" s="9" t="s">
        <v>140</v>
      </c>
      <c r="F37" s="21">
        <f t="shared" si="14"/>
        <v>0</v>
      </c>
      <c r="G37" s="21">
        <f t="shared" si="14"/>
        <v>0</v>
      </c>
      <c r="H37" s="20"/>
      <c r="I37" s="20"/>
      <c r="J37" s="20"/>
      <c r="K37" s="20"/>
      <c r="L37" s="20"/>
      <c r="M37" s="20"/>
      <c r="N37" s="20"/>
      <c r="O37" s="20"/>
      <c r="P37" s="20">
        <f t="shared" si="15"/>
        <v>0</v>
      </c>
      <c r="Q37" s="20">
        <f t="shared" si="15"/>
        <v>0</v>
      </c>
      <c r="R37" s="20"/>
      <c r="S37" s="20"/>
      <c r="T37" s="20"/>
      <c r="U37" s="20"/>
      <c r="V37" s="20"/>
      <c r="W37" s="20"/>
      <c r="X37" s="20"/>
      <c r="Y37" s="20"/>
      <c r="Z37" s="20">
        <f t="shared" si="16"/>
        <v>0</v>
      </c>
      <c r="AA37" s="20">
        <f t="shared" si="16"/>
        <v>0</v>
      </c>
      <c r="AB37" s="20">
        <f t="shared" si="16"/>
        <v>0</v>
      </c>
      <c r="AC37" s="20">
        <f t="shared" si="16"/>
        <v>0</v>
      </c>
      <c r="AD37" s="20">
        <f t="shared" si="16"/>
        <v>0</v>
      </c>
      <c r="AE37" s="20">
        <f t="shared" si="16"/>
        <v>0</v>
      </c>
      <c r="AF37" s="20">
        <f t="shared" si="16"/>
        <v>0</v>
      </c>
      <c r="AG37" s="20">
        <f t="shared" si="16"/>
        <v>0</v>
      </c>
      <c r="AH37" s="20">
        <f t="shared" si="16"/>
        <v>0</v>
      </c>
      <c r="AI37" s="20">
        <f t="shared" si="16"/>
        <v>0</v>
      </c>
      <c r="AJ37" s="20">
        <f t="shared" si="8"/>
        <v>0</v>
      </c>
      <c r="AK37" s="20"/>
      <c r="AL37" s="20"/>
      <c r="AM37" s="20"/>
      <c r="AN37" s="20"/>
      <c r="AO37" s="20">
        <f t="shared" si="17"/>
        <v>0</v>
      </c>
      <c r="AP37" s="20"/>
      <c r="AQ37" s="20"/>
      <c r="AR37" s="20"/>
      <c r="AS37" s="20"/>
      <c r="AT37" s="20">
        <f t="shared" si="18"/>
        <v>0</v>
      </c>
      <c r="AU37" s="20">
        <f t="shared" si="18"/>
        <v>0</v>
      </c>
      <c r="AV37" s="20">
        <f t="shared" si="18"/>
        <v>0</v>
      </c>
      <c r="AW37" s="20">
        <f t="shared" si="18"/>
        <v>0</v>
      </c>
      <c r="AX37" s="20">
        <f t="shared" si="18"/>
        <v>0</v>
      </c>
      <c r="AY37" s="20">
        <f t="shared" si="19"/>
        <v>0</v>
      </c>
      <c r="AZ37" s="20"/>
      <c r="BA37" s="20"/>
      <c r="BB37" s="20"/>
      <c r="BC37" s="20"/>
      <c r="BD37" s="20">
        <f t="shared" si="20"/>
        <v>0</v>
      </c>
      <c r="BE37" s="20"/>
      <c r="BF37" s="20"/>
      <c r="BG37" s="20"/>
      <c r="BH37" s="20"/>
      <c r="BI37" s="20">
        <f t="shared" si="21"/>
        <v>0</v>
      </c>
      <c r="BJ37" s="20">
        <f t="shared" si="21"/>
        <v>0</v>
      </c>
      <c r="BK37" s="20">
        <f t="shared" si="21"/>
        <v>0</v>
      </c>
      <c r="BL37" s="20">
        <f t="shared" si="21"/>
        <v>0</v>
      </c>
      <c r="BM37" s="20">
        <f t="shared" si="21"/>
        <v>0</v>
      </c>
      <c r="BN37" s="20">
        <f t="shared" si="22"/>
        <v>0</v>
      </c>
      <c r="BO37" s="20"/>
      <c r="BP37" s="20"/>
      <c r="BQ37" s="20"/>
      <c r="BR37" s="20"/>
      <c r="BS37" s="20">
        <f t="shared" si="23"/>
        <v>0</v>
      </c>
      <c r="BT37" s="20"/>
      <c r="BU37" s="20"/>
      <c r="BV37" s="20"/>
      <c r="BW37" s="20"/>
      <c r="BX37" s="20">
        <f t="shared" si="24"/>
        <v>0</v>
      </c>
      <c r="BY37" s="20">
        <f t="shared" si="24"/>
        <v>0</v>
      </c>
      <c r="BZ37" s="20">
        <f t="shared" si="24"/>
        <v>0</v>
      </c>
      <c r="CA37" s="20">
        <f t="shared" si="24"/>
        <v>0</v>
      </c>
      <c r="CB37" s="20">
        <f t="shared" si="24"/>
        <v>0</v>
      </c>
      <c r="CC37" s="20">
        <f t="shared" si="25"/>
        <v>0</v>
      </c>
      <c r="CD37" s="20">
        <f t="shared" si="25"/>
        <v>0</v>
      </c>
      <c r="CE37" s="20">
        <f t="shared" si="25"/>
        <v>0</v>
      </c>
      <c r="CF37" s="20">
        <f t="shared" si="25"/>
        <v>0</v>
      </c>
      <c r="CG37" s="20">
        <f t="shared" si="25"/>
        <v>0</v>
      </c>
      <c r="CH37" s="20">
        <f t="shared" si="25"/>
        <v>0</v>
      </c>
      <c r="CI37" s="20">
        <f t="shared" si="25"/>
        <v>0</v>
      </c>
      <c r="CJ37" s="20">
        <f t="shared" si="25"/>
        <v>0</v>
      </c>
      <c r="CK37" s="20">
        <f t="shared" si="25"/>
        <v>0</v>
      </c>
      <c r="CL37" s="20">
        <f t="shared" si="25"/>
        <v>0</v>
      </c>
      <c r="CM37" s="20">
        <f t="shared" si="26"/>
        <v>0</v>
      </c>
      <c r="CN37" s="20">
        <f t="shared" si="26"/>
        <v>0</v>
      </c>
      <c r="CO37" s="20">
        <f t="shared" si="26"/>
        <v>0</v>
      </c>
      <c r="CP37" s="20">
        <f t="shared" si="26"/>
        <v>0</v>
      </c>
      <c r="CQ37" s="20">
        <f t="shared" si="26"/>
        <v>0</v>
      </c>
    </row>
    <row r="38" spans="1:95" ht="60" customHeight="1" x14ac:dyDescent="0.25">
      <c r="A38" s="17" t="s">
        <v>84</v>
      </c>
      <c r="B38" s="7" t="s">
        <v>9</v>
      </c>
      <c r="C38" s="17">
        <v>6623</v>
      </c>
      <c r="D38" s="17">
        <v>23</v>
      </c>
      <c r="E38" s="9" t="s">
        <v>57</v>
      </c>
      <c r="F38" s="21">
        <f t="shared" si="14"/>
        <v>0</v>
      </c>
      <c r="G38" s="21">
        <f t="shared" si="14"/>
        <v>0</v>
      </c>
      <c r="H38" s="20"/>
      <c r="I38" s="20"/>
      <c r="J38" s="20"/>
      <c r="K38" s="20"/>
      <c r="L38" s="20"/>
      <c r="M38" s="20"/>
      <c r="N38" s="20"/>
      <c r="O38" s="20"/>
      <c r="P38" s="20">
        <f t="shared" si="15"/>
        <v>0</v>
      </c>
      <c r="Q38" s="20">
        <f t="shared" si="15"/>
        <v>0</v>
      </c>
      <c r="R38" s="20"/>
      <c r="S38" s="20"/>
      <c r="T38" s="20"/>
      <c r="U38" s="20"/>
      <c r="V38" s="20"/>
      <c r="W38" s="20"/>
      <c r="X38" s="20"/>
      <c r="Y38" s="20"/>
      <c r="Z38" s="20">
        <f t="shared" si="16"/>
        <v>0</v>
      </c>
      <c r="AA38" s="20">
        <f t="shared" si="16"/>
        <v>0</v>
      </c>
      <c r="AB38" s="20">
        <f t="shared" si="16"/>
        <v>0</v>
      </c>
      <c r="AC38" s="20">
        <f t="shared" si="16"/>
        <v>0</v>
      </c>
      <c r="AD38" s="20">
        <f t="shared" si="16"/>
        <v>0</v>
      </c>
      <c r="AE38" s="20">
        <f t="shared" si="16"/>
        <v>0</v>
      </c>
      <c r="AF38" s="20">
        <f t="shared" si="16"/>
        <v>0</v>
      </c>
      <c r="AG38" s="20">
        <f t="shared" si="16"/>
        <v>0</v>
      </c>
      <c r="AH38" s="20">
        <f t="shared" si="16"/>
        <v>0</v>
      </c>
      <c r="AI38" s="20">
        <f t="shared" si="16"/>
        <v>0</v>
      </c>
      <c r="AJ38" s="20">
        <f t="shared" si="8"/>
        <v>0</v>
      </c>
      <c r="AK38" s="20"/>
      <c r="AL38" s="20"/>
      <c r="AM38" s="20"/>
      <c r="AN38" s="20"/>
      <c r="AO38" s="20">
        <f t="shared" si="17"/>
        <v>0</v>
      </c>
      <c r="AP38" s="20"/>
      <c r="AQ38" s="20"/>
      <c r="AR38" s="20"/>
      <c r="AS38" s="20"/>
      <c r="AT38" s="20">
        <f t="shared" si="18"/>
        <v>0</v>
      </c>
      <c r="AU38" s="20">
        <f t="shared" si="18"/>
        <v>0</v>
      </c>
      <c r="AV38" s="20">
        <f t="shared" si="18"/>
        <v>0</v>
      </c>
      <c r="AW38" s="20">
        <f t="shared" si="18"/>
        <v>0</v>
      </c>
      <c r="AX38" s="20">
        <f t="shared" si="18"/>
        <v>0</v>
      </c>
      <c r="AY38" s="20">
        <f t="shared" si="19"/>
        <v>0</v>
      </c>
      <c r="AZ38" s="20"/>
      <c r="BA38" s="20"/>
      <c r="BB38" s="20"/>
      <c r="BC38" s="20"/>
      <c r="BD38" s="20">
        <f t="shared" si="20"/>
        <v>0</v>
      </c>
      <c r="BE38" s="20"/>
      <c r="BF38" s="20"/>
      <c r="BG38" s="20"/>
      <c r="BH38" s="20"/>
      <c r="BI38" s="20">
        <f t="shared" si="21"/>
        <v>0</v>
      </c>
      <c r="BJ38" s="20">
        <f t="shared" si="21"/>
        <v>0</v>
      </c>
      <c r="BK38" s="20">
        <f t="shared" si="21"/>
        <v>0</v>
      </c>
      <c r="BL38" s="20">
        <f t="shared" si="21"/>
        <v>0</v>
      </c>
      <c r="BM38" s="20">
        <f t="shared" si="21"/>
        <v>0</v>
      </c>
      <c r="BN38" s="20">
        <f t="shared" si="22"/>
        <v>0</v>
      </c>
      <c r="BO38" s="20"/>
      <c r="BP38" s="20"/>
      <c r="BQ38" s="20"/>
      <c r="BR38" s="20"/>
      <c r="BS38" s="20">
        <f t="shared" si="23"/>
        <v>0</v>
      </c>
      <c r="BT38" s="20"/>
      <c r="BU38" s="20"/>
      <c r="BV38" s="20"/>
      <c r="BW38" s="20"/>
      <c r="BX38" s="20">
        <f t="shared" si="24"/>
        <v>0</v>
      </c>
      <c r="BY38" s="20">
        <f t="shared" si="24"/>
        <v>0</v>
      </c>
      <c r="BZ38" s="20">
        <f t="shared" si="24"/>
        <v>0</v>
      </c>
      <c r="CA38" s="20">
        <f t="shared" si="24"/>
        <v>0</v>
      </c>
      <c r="CB38" s="20">
        <f t="shared" si="24"/>
        <v>0</v>
      </c>
      <c r="CC38" s="20">
        <f t="shared" si="25"/>
        <v>0</v>
      </c>
      <c r="CD38" s="20">
        <f t="shared" si="25"/>
        <v>0</v>
      </c>
      <c r="CE38" s="20">
        <f t="shared" si="25"/>
        <v>0</v>
      </c>
      <c r="CF38" s="20">
        <f t="shared" si="25"/>
        <v>0</v>
      </c>
      <c r="CG38" s="20">
        <f t="shared" si="25"/>
        <v>0</v>
      </c>
      <c r="CH38" s="20">
        <f t="shared" si="25"/>
        <v>0</v>
      </c>
      <c r="CI38" s="20">
        <f t="shared" si="25"/>
        <v>0</v>
      </c>
      <c r="CJ38" s="20">
        <f t="shared" si="25"/>
        <v>0</v>
      </c>
      <c r="CK38" s="20">
        <f t="shared" si="25"/>
        <v>0</v>
      </c>
      <c r="CL38" s="20">
        <f t="shared" si="25"/>
        <v>0</v>
      </c>
      <c r="CM38" s="20">
        <f t="shared" si="26"/>
        <v>0</v>
      </c>
      <c r="CN38" s="20">
        <f t="shared" si="26"/>
        <v>0</v>
      </c>
      <c r="CO38" s="20">
        <f t="shared" si="26"/>
        <v>0</v>
      </c>
      <c r="CP38" s="20">
        <f t="shared" si="26"/>
        <v>0</v>
      </c>
      <c r="CQ38" s="20">
        <f t="shared" si="26"/>
        <v>0</v>
      </c>
    </row>
    <row r="39" spans="1:95" ht="60" customHeight="1" x14ac:dyDescent="0.25">
      <c r="A39" s="17" t="s">
        <v>104</v>
      </c>
      <c r="B39" s="2" t="s">
        <v>40</v>
      </c>
      <c r="C39" s="11">
        <v>6700</v>
      </c>
      <c r="D39" s="11"/>
      <c r="E39" s="4"/>
      <c r="F39" s="21">
        <f t="shared" si="14"/>
        <v>0</v>
      </c>
      <c r="G39" s="21">
        <f t="shared" si="14"/>
        <v>0</v>
      </c>
      <c r="H39" s="20"/>
      <c r="I39" s="20"/>
      <c r="J39" s="20"/>
      <c r="K39" s="20"/>
      <c r="L39" s="20"/>
      <c r="M39" s="20"/>
      <c r="N39" s="20"/>
      <c r="O39" s="20"/>
      <c r="P39" s="20">
        <f t="shared" si="15"/>
        <v>0</v>
      </c>
      <c r="Q39" s="20">
        <f t="shared" si="15"/>
        <v>0</v>
      </c>
      <c r="R39" s="20"/>
      <c r="S39" s="20"/>
      <c r="T39" s="20"/>
      <c r="U39" s="20"/>
      <c r="V39" s="20"/>
      <c r="W39" s="20"/>
      <c r="X39" s="20"/>
      <c r="Y39" s="20"/>
      <c r="Z39" s="20">
        <f t="shared" si="16"/>
        <v>0</v>
      </c>
      <c r="AA39" s="20">
        <f t="shared" si="16"/>
        <v>0</v>
      </c>
      <c r="AB39" s="20">
        <f t="shared" si="16"/>
        <v>0</v>
      </c>
      <c r="AC39" s="20">
        <f t="shared" si="16"/>
        <v>0</v>
      </c>
      <c r="AD39" s="20">
        <f t="shared" si="16"/>
        <v>0</v>
      </c>
      <c r="AE39" s="20">
        <f t="shared" si="16"/>
        <v>0</v>
      </c>
      <c r="AF39" s="20">
        <f t="shared" si="16"/>
        <v>0</v>
      </c>
      <c r="AG39" s="20">
        <f t="shared" si="16"/>
        <v>0</v>
      </c>
      <c r="AH39" s="20">
        <f t="shared" si="16"/>
        <v>0</v>
      </c>
      <c r="AI39" s="20">
        <f t="shared" si="16"/>
        <v>0</v>
      </c>
      <c r="AJ39" s="20">
        <f t="shared" si="8"/>
        <v>0</v>
      </c>
      <c r="AK39" s="20"/>
      <c r="AL39" s="20"/>
      <c r="AM39" s="20"/>
      <c r="AN39" s="20"/>
      <c r="AO39" s="20">
        <f t="shared" si="17"/>
        <v>0</v>
      </c>
      <c r="AP39" s="20"/>
      <c r="AQ39" s="20"/>
      <c r="AR39" s="20"/>
      <c r="AS39" s="20"/>
      <c r="AT39" s="20">
        <f t="shared" si="18"/>
        <v>0</v>
      </c>
      <c r="AU39" s="20">
        <f t="shared" si="18"/>
        <v>0</v>
      </c>
      <c r="AV39" s="20">
        <f t="shared" si="18"/>
        <v>0</v>
      </c>
      <c r="AW39" s="20">
        <f t="shared" si="18"/>
        <v>0</v>
      </c>
      <c r="AX39" s="20">
        <f t="shared" si="18"/>
        <v>0</v>
      </c>
      <c r="AY39" s="20">
        <f t="shared" si="19"/>
        <v>0</v>
      </c>
      <c r="AZ39" s="20"/>
      <c r="BA39" s="20"/>
      <c r="BB39" s="20"/>
      <c r="BC39" s="20"/>
      <c r="BD39" s="20">
        <f t="shared" si="20"/>
        <v>0</v>
      </c>
      <c r="BE39" s="20"/>
      <c r="BF39" s="20"/>
      <c r="BG39" s="20"/>
      <c r="BH39" s="20"/>
      <c r="BI39" s="20">
        <f t="shared" si="21"/>
        <v>0</v>
      </c>
      <c r="BJ39" s="20">
        <f t="shared" si="21"/>
        <v>0</v>
      </c>
      <c r="BK39" s="20">
        <f t="shared" si="21"/>
        <v>0</v>
      </c>
      <c r="BL39" s="20">
        <f t="shared" si="21"/>
        <v>0</v>
      </c>
      <c r="BM39" s="20">
        <f t="shared" si="21"/>
        <v>0</v>
      </c>
      <c r="BN39" s="20">
        <f t="shared" si="22"/>
        <v>0</v>
      </c>
      <c r="BO39" s="20"/>
      <c r="BP39" s="20"/>
      <c r="BQ39" s="20"/>
      <c r="BR39" s="20"/>
      <c r="BS39" s="20">
        <f t="shared" si="23"/>
        <v>0</v>
      </c>
      <c r="BT39" s="20"/>
      <c r="BU39" s="20"/>
      <c r="BV39" s="20"/>
      <c r="BW39" s="20"/>
      <c r="BX39" s="20">
        <f t="shared" si="24"/>
        <v>0</v>
      </c>
      <c r="BY39" s="20">
        <f t="shared" si="24"/>
        <v>0</v>
      </c>
      <c r="BZ39" s="20">
        <f t="shared" si="24"/>
        <v>0</v>
      </c>
      <c r="CA39" s="20">
        <f t="shared" si="24"/>
        <v>0</v>
      </c>
      <c r="CB39" s="20">
        <f t="shared" si="24"/>
        <v>0</v>
      </c>
      <c r="CC39" s="20">
        <f t="shared" si="25"/>
        <v>0</v>
      </c>
      <c r="CD39" s="20">
        <f t="shared" si="25"/>
        <v>0</v>
      </c>
      <c r="CE39" s="20">
        <f t="shared" si="25"/>
        <v>0</v>
      </c>
      <c r="CF39" s="20">
        <f t="shared" si="25"/>
        <v>0</v>
      </c>
      <c r="CG39" s="20">
        <f t="shared" si="25"/>
        <v>0</v>
      </c>
      <c r="CH39" s="20">
        <f t="shared" si="25"/>
        <v>0</v>
      </c>
      <c r="CI39" s="20">
        <f t="shared" si="25"/>
        <v>0</v>
      </c>
      <c r="CJ39" s="20">
        <f t="shared" si="25"/>
        <v>0</v>
      </c>
      <c r="CK39" s="20">
        <f t="shared" si="25"/>
        <v>0</v>
      </c>
      <c r="CL39" s="20">
        <f t="shared" si="25"/>
        <v>0</v>
      </c>
      <c r="CM39" s="20">
        <f t="shared" si="26"/>
        <v>0</v>
      </c>
      <c r="CN39" s="20">
        <f t="shared" si="26"/>
        <v>0</v>
      </c>
      <c r="CO39" s="20">
        <f t="shared" si="26"/>
        <v>0</v>
      </c>
      <c r="CP39" s="20">
        <f t="shared" si="26"/>
        <v>0</v>
      </c>
      <c r="CQ39" s="20">
        <f t="shared" si="26"/>
        <v>0</v>
      </c>
    </row>
    <row r="40" spans="1:95" ht="102.75" customHeight="1" x14ac:dyDescent="0.25">
      <c r="A40" s="11" t="s">
        <v>85</v>
      </c>
      <c r="B40" s="2" t="s">
        <v>41</v>
      </c>
      <c r="C40" s="11">
        <v>6800</v>
      </c>
      <c r="D40" s="11"/>
      <c r="E40" s="4"/>
      <c r="F40" s="21">
        <f t="shared" si="14"/>
        <v>0</v>
      </c>
      <c r="G40" s="21">
        <f t="shared" si="14"/>
        <v>0</v>
      </c>
      <c r="H40" s="20"/>
      <c r="I40" s="20"/>
      <c r="J40" s="20"/>
      <c r="K40" s="20"/>
      <c r="L40" s="20"/>
      <c r="M40" s="20"/>
      <c r="N40" s="20"/>
      <c r="O40" s="20"/>
      <c r="P40" s="20">
        <f t="shared" si="15"/>
        <v>0</v>
      </c>
      <c r="Q40" s="20">
        <f t="shared" si="15"/>
        <v>0</v>
      </c>
      <c r="R40" s="20"/>
      <c r="S40" s="20"/>
      <c r="T40" s="20"/>
      <c r="U40" s="20"/>
      <c r="V40" s="20"/>
      <c r="W40" s="20"/>
      <c r="X40" s="20"/>
      <c r="Y40" s="20"/>
      <c r="Z40" s="20">
        <f t="shared" si="16"/>
        <v>0</v>
      </c>
      <c r="AA40" s="20">
        <f t="shared" si="16"/>
        <v>0</v>
      </c>
      <c r="AB40" s="20">
        <f t="shared" si="16"/>
        <v>0</v>
      </c>
      <c r="AC40" s="20">
        <f t="shared" si="16"/>
        <v>0</v>
      </c>
      <c r="AD40" s="20">
        <f t="shared" si="16"/>
        <v>0</v>
      </c>
      <c r="AE40" s="20">
        <f t="shared" si="16"/>
        <v>0</v>
      </c>
      <c r="AF40" s="20">
        <f t="shared" si="16"/>
        <v>0</v>
      </c>
      <c r="AG40" s="20">
        <f t="shared" si="16"/>
        <v>0</v>
      </c>
      <c r="AH40" s="20">
        <f t="shared" si="16"/>
        <v>0</v>
      </c>
      <c r="AI40" s="20">
        <f t="shared" si="16"/>
        <v>0</v>
      </c>
      <c r="AJ40" s="20">
        <f t="shared" si="8"/>
        <v>0</v>
      </c>
      <c r="AK40" s="20"/>
      <c r="AL40" s="20"/>
      <c r="AM40" s="20"/>
      <c r="AN40" s="20"/>
      <c r="AO40" s="20">
        <f t="shared" si="17"/>
        <v>0</v>
      </c>
      <c r="AP40" s="20"/>
      <c r="AQ40" s="20"/>
      <c r="AR40" s="20"/>
      <c r="AS40" s="20"/>
      <c r="AT40" s="20">
        <f t="shared" si="18"/>
        <v>0</v>
      </c>
      <c r="AU40" s="20">
        <f t="shared" si="18"/>
        <v>0</v>
      </c>
      <c r="AV40" s="20">
        <f t="shared" si="18"/>
        <v>0</v>
      </c>
      <c r="AW40" s="20">
        <f t="shared" si="18"/>
        <v>0</v>
      </c>
      <c r="AX40" s="20">
        <f t="shared" si="18"/>
        <v>0</v>
      </c>
      <c r="AY40" s="20">
        <f t="shared" si="19"/>
        <v>0</v>
      </c>
      <c r="AZ40" s="20"/>
      <c r="BA40" s="20"/>
      <c r="BB40" s="20"/>
      <c r="BC40" s="20"/>
      <c r="BD40" s="20">
        <f t="shared" si="20"/>
        <v>0</v>
      </c>
      <c r="BE40" s="20"/>
      <c r="BF40" s="20"/>
      <c r="BG40" s="20"/>
      <c r="BH40" s="20"/>
      <c r="BI40" s="20">
        <f t="shared" si="21"/>
        <v>0</v>
      </c>
      <c r="BJ40" s="20">
        <f t="shared" si="21"/>
        <v>0</v>
      </c>
      <c r="BK40" s="20">
        <f t="shared" si="21"/>
        <v>0</v>
      </c>
      <c r="BL40" s="20">
        <f t="shared" si="21"/>
        <v>0</v>
      </c>
      <c r="BM40" s="20">
        <f t="shared" si="21"/>
        <v>0</v>
      </c>
      <c r="BN40" s="20">
        <f t="shared" si="22"/>
        <v>0</v>
      </c>
      <c r="BO40" s="20"/>
      <c r="BP40" s="20"/>
      <c r="BQ40" s="20"/>
      <c r="BR40" s="20"/>
      <c r="BS40" s="20">
        <f t="shared" si="23"/>
        <v>0</v>
      </c>
      <c r="BT40" s="20"/>
      <c r="BU40" s="20"/>
      <c r="BV40" s="20"/>
      <c r="BW40" s="20"/>
      <c r="BX40" s="20">
        <f t="shared" si="24"/>
        <v>0</v>
      </c>
      <c r="BY40" s="20">
        <f t="shared" si="24"/>
        <v>0</v>
      </c>
      <c r="BZ40" s="20">
        <f t="shared" si="24"/>
        <v>0</v>
      </c>
      <c r="CA40" s="20">
        <f t="shared" si="24"/>
        <v>0</v>
      </c>
      <c r="CB40" s="20">
        <f t="shared" si="24"/>
        <v>0</v>
      </c>
      <c r="CC40" s="20">
        <f t="shared" si="25"/>
        <v>0</v>
      </c>
      <c r="CD40" s="20">
        <f t="shared" si="25"/>
        <v>0</v>
      </c>
      <c r="CE40" s="20">
        <f t="shared" si="25"/>
        <v>0</v>
      </c>
      <c r="CF40" s="20">
        <f t="shared" si="25"/>
        <v>0</v>
      </c>
      <c r="CG40" s="20">
        <f t="shared" si="25"/>
        <v>0</v>
      </c>
      <c r="CH40" s="20">
        <f t="shared" si="25"/>
        <v>0</v>
      </c>
      <c r="CI40" s="20">
        <f t="shared" si="25"/>
        <v>0</v>
      </c>
      <c r="CJ40" s="20">
        <f t="shared" si="25"/>
        <v>0</v>
      </c>
      <c r="CK40" s="20">
        <f t="shared" si="25"/>
        <v>0</v>
      </c>
      <c r="CL40" s="20">
        <f t="shared" si="25"/>
        <v>0</v>
      </c>
      <c r="CM40" s="20">
        <f t="shared" si="26"/>
        <v>0</v>
      </c>
      <c r="CN40" s="20">
        <f t="shared" si="26"/>
        <v>0</v>
      </c>
      <c r="CO40" s="20">
        <f t="shared" si="26"/>
        <v>0</v>
      </c>
      <c r="CP40" s="20">
        <f t="shared" si="26"/>
        <v>0</v>
      </c>
      <c r="CQ40" s="20">
        <f t="shared" si="26"/>
        <v>0</v>
      </c>
    </row>
    <row r="41" spans="1:95" ht="84.75" customHeight="1" x14ac:dyDescent="0.25">
      <c r="A41" s="17" t="s">
        <v>86</v>
      </c>
      <c r="B41" s="7" t="s">
        <v>10</v>
      </c>
      <c r="C41" s="17">
        <v>6801</v>
      </c>
      <c r="D41" s="17">
        <v>1</v>
      </c>
      <c r="E41" s="8" t="s">
        <v>158</v>
      </c>
      <c r="F41" s="20">
        <f t="shared" ref="F41:AK41" si="47">F43+F44+F42</f>
        <v>2718108.38</v>
      </c>
      <c r="G41" s="20">
        <f t="shared" si="47"/>
        <v>2566032.38</v>
      </c>
      <c r="H41" s="20">
        <f t="shared" si="47"/>
        <v>0</v>
      </c>
      <c r="I41" s="20">
        <f t="shared" si="47"/>
        <v>0</v>
      </c>
      <c r="J41" s="20">
        <f t="shared" si="47"/>
        <v>0</v>
      </c>
      <c r="K41" s="20">
        <f t="shared" si="47"/>
        <v>0</v>
      </c>
      <c r="L41" s="20">
        <f t="shared" si="47"/>
        <v>0</v>
      </c>
      <c r="M41" s="20">
        <f t="shared" si="47"/>
        <v>0</v>
      </c>
      <c r="N41" s="20">
        <f t="shared" si="47"/>
        <v>2718108.38</v>
      </c>
      <c r="O41" s="20">
        <f t="shared" si="47"/>
        <v>2566032.38</v>
      </c>
      <c r="P41" s="20">
        <f t="shared" si="47"/>
        <v>0</v>
      </c>
      <c r="Q41" s="20">
        <f t="shared" si="47"/>
        <v>0</v>
      </c>
      <c r="R41" s="20">
        <f t="shared" si="47"/>
        <v>0</v>
      </c>
      <c r="S41" s="20">
        <f t="shared" si="47"/>
        <v>0</v>
      </c>
      <c r="T41" s="20">
        <f t="shared" si="47"/>
        <v>0</v>
      </c>
      <c r="U41" s="20">
        <f t="shared" si="47"/>
        <v>0</v>
      </c>
      <c r="V41" s="20">
        <f t="shared" si="47"/>
        <v>0</v>
      </c>
      <c r="W41" s="20">
        <f t="shared" si="47"/>
        <v>0</v>
      </c>
      <c r="X41" s="20">
        <f t="shared" si="47"/>
        <v>0</v>
      </c>
      <c r="Y41" s="20">
        <f t="shared" si="47"/>
        <v>0</v>
      </c>
      <c r="Z41" s="20">
        <f t="shared" si="47"/>
        <v>2718108.38</v>
      </c>
      <c r="AA41" s="20">
        <f t="shared" si="47"/>
        <v>2566032.38</v>
      </c>
      <c r="AB41" s="20">
        <f t="shared" si="47"/>
        <v>0</v>
      </c>
      <c r="AC41" s="20">
        <f t="shared" si="47"/>
        <v>0</v>
      </c>
      <c r="AD41" s="20">
        <f t="shared" si="47"/>
        <v>0</v>
      </c>
      <c r="AE41" s="20">
        <f t="shared" si="47"/>
        <v>0</v>
      </c>
      <c r="AF41" s="20">
        <f t="shared" si="47"/>
        <v>0</v>
      </c>
      <c r="AG41" s="20">
        <f t="shared" si="47"/>
        <v>0</v>
      </c>
      <c r="AH41" s="20">
        <f t="shared" si="47"/>
        <v>2718108.38</v>
      </c>
      <c r="AI41" s="20">
        <f t="shared" si="47"/>
        <v>2566032.38</v>
      </c>
      <c r="AJ41" s="20">
        <f t="shared" si="47"/>
        <v>2487769</v>
      </c>
      <c r="AK41" s="20">
        <f t="shared" si="47"/>
        <v>0</v>
      </c>
      <c r="AL41" s="20">
        <f t="shared" ref="AL41:BQ41" si="48">AL43+AL44+AL42</f>
        <v>37701</v>
      </c>
      <c r="AM41" s="20">
        <f t="shared" si="48"/>
        <v>0</v>
      </c>
      <c r="AN41" s="20">
        <f t="shared" si="48"/>
        <v>2450068</v>
      </c>
      <c r="AO41" s="20">
        <f t="shared" si="48"/>
        <v>0</v>
      </c>
      <c r="AP41" s="20">
        <f t="shared" si="48"/>
        <v>0</v>
      </c>
      <c r="AQ41" s="20">
        <f t="shared" si="48"/>
        <v>0</v>
      </c>
      <c r="AR41" s="20">
        <f t="shared" si="48"/>
        <v>0</v>
      </c>
      <c r="AS41" s="20">
        <f t="shared" si="48"/>
        <v>0</v>
      </c>
      <c r="AT41" s="20">
        <f t="shared" si="48"/>
        <v>2487769</v>
      </c>
      <c r="AU41" s="20">
        <f t="shared" si="48"/>
        <v>0</v>
      </c>
      <c r="AV41" s="20">
        <f t="shared" si="48"/>
        <v>37701</v>
      </c>
      <c r="AW41" s="20">
        <f t="shared" si="48"/>
        <v>0</v>
      </c>
      <c r="AX41" s="20">
        <f t="shared" si="48"/>
        <v>2450068</v>
      </c>
      <c r="AY41" s="20">
        <f t="shared" si="48"/>
        <v>1482300</v>
      </c>
      <c r="AZ41" s="20">
        <f t="shared" si="48"/>
        <v>0</v>
      </c>
      <c r="BA41" s="20">
        <f t="shared" si="48"/>
        <v>0</v>
      </c>
      <c r="BB41" s="20">
        <f t="shared" si="48"/>
        <v>0</v>
      </c>
      <c r="BC41" s="20">
        <f t="shared" si="48"/>
        <v>1482300</v>
      </c>
      <c r="BD41" s="20">
        <f t="shared" si="48"/>
        <v>0</v>
      </c>
      <c r="BE41" s="20">
        <f t="shared" si="48"/>
        <v>0</v>
      </c>
      <c r="BF41" s="20">
        <f t="shared" si="48"/>
        <v>0</v>
      </c>
      <c r="BG41" s="20">
        <f t="shared" si="48"/>
        <v>0</v>
      </c>
      <c r="BH41" s="20">
        <f t="shared" si="48"/>
        <v>0</v>
      </c>
      <c r="BI41" s="20">
        <f t="shared" si="48"/>
        <v>1482300</v>
      </c>
      <c r="BJ41" s="20">
        <f t="shared" si="48"/>
        <v>0</v>
      </c>
      <c r="BK41" s="20">
        <f t="shared" si="48"/>
        <v>0</v>
      </c>
      <c r="BL41" s="20">
        <f t="shared" si="48"/>
        <v>0</v>
      </c>
      <c r="BM41" s="20">
        <f t="shared" si="48"/>
        <v>1482300</v>
      </c>
      <c r="BN41" s="20">
        <f t="shared" si="48"/>
        <v>1482300</v>
      </c>
      <c r="BO41" s="20">
        <f t="shared" si="48"/>
        <v>0</v>
      </c>
      <c r="BP41" s="20">
        <f t="shared" si="48"/>
        <v>0</v>
      </c>
      <c r="BQ41" s="20">
        <f t="shared" si="48"/>
        <v>0</v>
      </c>
      <c r="BR41" s="20">
        <f t="shared" ref="BR41:CQ41" si="49">BR43+BR44+BR42</f>
        <v>1482300</v>
      </c>
      <c r="BS41" s="20">
        <f t="shared" si="49"/>
        <v>0</v>
      </c>
      <c r="BT41" s="20">
        <f t="shared" si="49"/>
        <v>0</v>
      </c>
      <c r="BU41" s="20">
        <f t="shared" si="49"/>
        <v>0</v>
      </c>
      <c r="BV41" s="20">
        <f t="shared" si="49"/>
        <v>0</v>
      </c>
      <c r="BW41" s="20">
        <f t="shared" si="49"/>
        <v>0</v>
      </c>
      <c r="BX41" s="20">
        <f t="shared" si="49"/>
        <v>1482300</v>
      </c>
      <c r="BY41" s="20">
        <f t="shared" si="49"/>
        <v>0</v>
      </c>
      <c r="BZ41" s="20">
        <f t="shared" si="49"/>
        <v>0</v>
      </c>
      <c r="CA41" s="20">
        <f t="shared" si="49"/>
        <v>0</v>
      </c>
      <c r="CB41" s="20">
        <f t="shared" si="49"/>
        <v>1482300</v>
      </c>
      <c r="CC41" s="20">
        <f t="shared" si="49"/>
        <v>1482300</v>
      </c>
      <c r="CD41" s="20">
        <f t="shared" si="49"/>
        <v>0</v>
      </c>
      <c r="CE41" s="20">
        <f t="shared" si="49"/>
        <v>0</v>
      </c>
      <c r="CF41" s="20">
        <f t="shared" si="49"/>
        <v>0</v>
      </c>
      <c r="CG41" s="20">
        <f t="shared" si="49"/>
        <v>1482300</v>
      </c>
      <c r="CH41" s="20">
        <f t="shared" si="49"/>
        <v>0</v>
      </c>
      <c r="CI41" s="20">
        <f t="shared" si="49"/>
        <v>0</v>
      </c>
      <c r="CJ41" s="20">
        <f t="shared" si="49"/>
        <v>0</v>
      </c>
      <c r="CK41" s="20">
        <f t="shared" si="49"/>
        <v>0</v>
      </c>
      <c r="CL41" s="20">
        <f t="shared" si="49"/>
        <v>0</v>
      </c>
      <c r="CM41" s="20">
        <f t="shared" si="49"/>
        <v>1482300</v>
      </c>
      <c r="CN41" s="20">
        <f t="shared" si="49"/>
        <v>0</v>
      </c>
      <c r="CO41" s="20">
        <f t="shared" si="49"/>
        <v>0</v>
      </c>
      <c r="CP41" s="20">
        <f t="shared" si="49"/>
        <v>0</v>
      </c>
      <c r="CQ41" s="20">
        <f t="shared" si="49"/>
        <v>1482300</v>
      </c>
    </row>
    <row r="42" spans="1:95" ht="84.75" customHeight="1" x14ac:dyDescent="0.25">
      <c r="A42" s="17" t="s">
        <v>86</v>
      </c>
      <c r="B42" s="3" t="s">
        <v>10</v>
      </c>
      <c r="C42" s="17">
        <v>6801</v>
      </c>
      <c r="D42" s="17">
        <v>1</v>
      </c>
      <c r="E42" s="5" t="s">
        <v>159</v>
      </c>
      <c r="F42" s="21">
        <f t="shared" ref="F42" si="50">H42+J42+L42+N42</f>
        <v>192408</v>
      </c>
      <c r="G42" s="21">
        <f t="shared" ref="G42" si="51">I42+K42+M42+O42</f>
        <v>192408</v>
      </c>
      <c r="H42" s="20"/>
      <c r="I42" s="20"/>
      <c r="J42" s="20"/>
      <c r="K42" s="20"/>
      <c r="L42" s="20"/>
      <c r="M42" s="20"/>
      <c r="N42" s="20">
        <v>192408</v>
      </c>
      <c r="O42" s="20">
        <v>192408</v>
      </c>
      <c r="P42" s="20">
        <f t="shared" ref="P42" si="52">R42+T42+V42+X42</f>
        <v>0</v>
      </c>
      <c r="Q42" s="20">
        <f t="shared" ref="Q42" si="53">S42+U42+W42+Y42</f>
        <v>0</v>
      </c>
      <c r="R42" s="20"/>
      <c r="S42" s="20"/>
      <c r="T42" s="20"/>
      <c r="U42" s="20"/>
      <c r="V42" s="20"/>
      <c r="W42" s="20"/>
      <c r="X42" s="20"/>
      <c r="Y42" s="20"/>
      <c r="Z42" s="20">
        <f t="shared" ref="Z42:AI42" si="54">F42-P42</f>
        <v>192408</v>
      </c>
      <c r="AA42" s="20">
        <f t="shared" si="54"/>
        <v>192408</v>
      </c>
      <c r="AB42" s="20">
        <f t="shared" si="54"/>
        <v>0</v>
      </c>
      <c r="AC42" s="20">
        <f t="shared" si="54"/>
        <v>0</v>
      </c>
      <c r="AD42" s="20">
        <f t="shared" si="54"/>
        <v>0</v>
      </c>
      <c r="AE42" s="20">
        <f t="shared" si="54"/>
        <v>0</v>
      </c>
      <c r="AF42" s="20">
        <f t="shared" si="54"/>
        <v>0</v>
      </c>
      <c r="AG42" s="20">
        <f t="shared" si="54"/>
        <v>0</v>
      </c>
      <c r="AH42" s="20">
        <f t="shared" si="54"/>
        <v>192408</v>
      </c>
      <c r="AI42" s="20">
        <f t="shared" si="54"/>
        <v>192408</v>
      </c>
      <c r="AJ42" s="20">
        <f t="shared" ref="AJ42" si="55">AK42+AL42+AM42+AN42</f>
        <v>200997</v>
      </c>
      <c r="AK42" s="20"/>
      <c r="AL42" s="20">
        <v>9265</v>
      </c>
      <c r="AM42" s="20"/>
      <c r="AN42" s="20">
        <v>191732</v>
      </c>
      <c r="AO42" s="20">
        <f t="shared" ref="AO42" si="56">AP42+AQ42+AR42+AS42</f>
        <v>0</v>
      </c>
      <c r="AP42" s="20"/>
      <c r="AQ42" s="20"/>
      <c r="AR42" s="20"/>
      <c r="AS42" s="20"/>
      <c r="AT42" s="20">
        <f t="shared" ref="AT42" si="57">AJ42-AO42</f>
        <v>200997</v>
      </c>
      <c r="AU42" s="20">
        <f t="shared" ref="AU42" si="58">AK42-AP42</f>
        <v>0</v>
      </c>
      <c r="AV42" s="20">
        <f t="shared" ref="AV42" si="59">AL42-AQ42</f>
        <v>9265</v>
      </c>
      <c r="AW42" s="20">
        <f t="shared" ref="AW42" si="60">AM42-AR42</f>
        <v>0</v>
      </c>
      <c r="AX42" s="20">
        <f t="shared" ref="AX42" si="61">AN42-AS42</f>
        <v>191732</v>
      </c>
      <c r="AY42" s="20">
        <f t="shared" ref="AY42" si="62">AZ42+BA42+BB42+BC42</f>
        <v>191732</v>
      </c>
      <c r="AZ42" s="20"/>
      <c r="BA42" s="20"/>
      <c r="BB42" s="20"/>
      <c r="BC42" s="20">
        <v>191732</v>
      </c>
      <c r="BD42" s="20">
        <f t="shared" ref="BD42" si="63">BE42+BF42+BG42+BH42</f>
        <v>0</v>
      </c>
      <c r="BE42" s="20"/>
      <c r="BF42" s="20"/>
      <c r="BG42" s="20"/>
      <c r="BH42" s="20"/>
      <c r="BI42" s="20">
        <f t="shared" ref="BI42" si="64">AY42-BD42</f>
        <v>191732</v>
      </c>
      <c r="BJ42" s="20">
        <f t="shared" ref="BJ42" si="65">AZ42-BE42</f>
        <v>0</v>
      </c>
      <c r="BK42" s="20">
        <f t="shared" ref="BK42" si="66">BA42-BF42</f>
        <v>0</v>
      </c>
      <c r="BL42" s="20">
        <f t="shared" ref="BL42" si="67">BB42-BG42</f>
        <v>0</v>
      </c>
      <c r="BM42" s="20">
        <f t="shared" ref="BM42" si="68">BC42-BH42</f>
        <v>191732</v>
      </c>
      <c r="BN42" s="20">
        <f t="shared" ref="BN42" si="69">BO42+BP42+BQ42+BR42</f>
        <v>191732</v>
      </c>
      <c r="BO42" s="20"/>
      <c r="BP42" s="20"/>
      <c r="BQ42" s="20"/>
      <c r="BR42" s="20">
        <v>191732</v>
      </c>
      <c r="BS42" s="20">
        <f t="shared" ref="BS42" si="70">BT42+BU42+BV42+BW42</f>
        <v>0</v>
      </c>
      <c r="BT42" s="20"/>
      <c r="BU42" s="20"/>
      <c r="BV42" s="20"/>
      <c r="BW42" s="20"/>
      <c r="BX42" s="20">
        <f t="shared" ref="BX42" si="71">BN42-BS42</f>
        <v>191732</v>
      </c>
      <c r="BY42" s="20">
        <f t="shared" ref="BY42" si="72">BO42-BT42</f>
        <v>0</v>
      </c>
      <c r="BZ42" s="20">
        <f t="shared" ref="BZ42" si="73">BP42-BU42</f>
        <v>0</v>
      </c>
      <c r="CA42" s="20">
        <f t="shared" ref="CA42" si="74">BQ42-BV42</f>
        <v>0</v>
      </c>
      <c r="CB42" s="20">
        <f t="shared" ref="CB42" si="75">BR42-BW42</f>
        <v>191732</v>
      </c>
      <c r="CC42" s="20">
        <f t="shared" ref="CC42:CL42" si="76">BN42</f>
        <v>191732</v>
      </c>
      <c r="CD42" s="20">
        <f t="shared" si="76"/>
        <v>0</v>
      </c>
      <c r="CE42" s="20">
        <f t="shared" si="76"/>
        <v>0</v>
      </c>
      <c r="CF42" s="20">
        <f t="shared" si="76"/>
        <v>0</v>
      </c>
      <c r="CG42" s="20">
        <f t="shared" si="76"/>
        <v>191732</v>
      </c>
      <c r="CH42" s="20">
        <f t="shared" si="76"/>
        <v>0</v>
      </c>
      <c r="CI42" s="20">
        <f t="shared" si="76"/>
        <v>0</v>
      </c>
      <c r="CJ42" s="20">
        <f t="shared" si="76"/>
        <v>0</v>
      </c>
      <c r="CK42" s="20">
        <f t="shared" si="76"/>
        <v>0</v>
      </c>
      <c r="CL42" s="20">
        <f t="shared" si="76"/>
        <v>0</v>
      </c>
      <c r="CM42" s="20">
        <f t="shared" ref="CM42" si="77">CC42-CH42</f>
        <v>191732</v>
      </c>
      <c r="CN42" s="20">
        <f t="shared" ref="CN42" si="78">CD42-CI42</f>
        <v>0</v>
      </c>
      <c r="CO42" s="20">
        <f t="shared" ref="CO42" si="79">CE42-CJ42</f>
        <v>0</v>
      </c>
      <c r="CP42" s="20">
        <f t="shared" ref="CP42" si="80">CF42-CK42</f>
        <v>0</v>
      </c>
      <c r="CQ42" s="20">
        <f t="shared" ref="CQ42" si="81">CG42-CL42</f>
        <v>191732</v>
      </c>
    </row>
    <row r="43" spans="1:95" ht="84.75" customHeight="1" x14ac:dyDescent="0.25">
      <c r="A43" s="17" t="s">
        <v>86</v>
      </c>
      <c r="B43" s="3" t="s">
        <v>10</v>
      </c>
      <c r="C43" s="17">
        <v>6801</v>
      </c>
      <c r="D43" s="17">
        <v>1</v>
      </c>
      <c r="E43" s="5" t="s">
        <v>58</v>
      </c>
      <c r="F43" s="21">
        <f t="shared" si="14"/>
        <v>2245545.48</v>
      </c>
      <c r="G43" s="21">
        <f t="shared" si="14"/>
        <v>2188785.02</v>
      </c>
      <c r="H43" s="20"/>
      <c r="I43" s="20"/>
      <c r="J43" s="20"/>
      <c r="K43" s="20"/>
      <c r="L43" s="20"/>
      <c r="M43" s="20"/>
      <c r="N43" s="20">
        <f>4668753-1307375.8-5745.72-100-1085636-24350</f>
        <v>2245545.48</v>
      </c>
      <c r="O43" s="20">
        <f>4611972.54-1307355.8-5745.72-100-1085636-24350</f>
        <v>2188785.02</v>
      </c>
      <c r="P43" s="20">
        <f t="shared" si="15"/>
        <v>0</v>
      </c>
      <c r="Q43" s="20">
        <f t="shared" si="15"/>
        <v>0</v>
      </c>
      <c r="R43" s="20"/>
      <c r="S43" s="20"/>
      <c r="T43" s="20"/>
      <c r="U43" s="20"/>
      <c r="V43" s="20"/>
      <c r="W43" s="20"/>
      <c r="X43" s="20"/>
      <c r="Y43" s="20"/>
      <c r="Z43" s="20">
        <f t="shared" si="16"/>
        <v>2245545.48</v>
      </c>
      <c r="AA43" s="20">
        <f t="shared" si="16"/>
        <v>2188785.02</v>
      </c>
      <c r="AB43" s="20">
        <f t="shared" si="16"/>
        <v>0</v>
      </c>
      <c r="AC43" s="20">
        <f t="shared" si="16"/>
        <v>0</v>
      </c>
      <c r="AD43" s="20">
        <f t="shared" si="16"/>
        <v>0</v>
      </c>
      <c r="AE43" s="20">
        <f t="shared" si="16"/>
        <v>0</v>
      </c>
      <c r="AF43" s="20">
        <f t="shared" si="16"/>
        <v>0</v>
      </c>
      <c r="AG43" s="20">
        <f t="shared" si="16"/>
        <v>0</v>
      </c>
      <c r="AH43" s="20">
        <f t="shared" si="16"/>
        <v>2245545.48</v>
      </c>
      <c r="AI43" s="20">
        <f t="shared" si="16"/>
        <v>2188785.02</v>
      </c>
      <c r="AJ43" s="20">
        <f t="shared" si="8"/>
        <v>1998772</v>
      </c>
      <c r="AK43" s="20"/>
      <c r="AL43" s="20">
        <v>28436</v>
      </c>
      <c r="AM43" s="20"/>
      <c r="AN43" s="20">
        <f>4617972-2520000-100-94400-28436-4700</f>
        <v>1970336</v>
      </c>
      <c r="AO43" s="20">
        <f t="shared" si="17"/>
        <v>0</v>
      </c>
      <c r="AP43" s="20"/>
      <c r="AQ43" s="20"/>
      <c r="AR43" s="20"/>
      <c r="AS43" s="20"/>
      <c r="AT43" s="20">
        <f t="shared" si="18"/>
        <v>1998772</v>
      </c>
      <c r="AU43" s="20">
        <f t="shared" si="18"/>
        <v>0</v>
      </c>
      <c r="AV43" s="20">
        <f t="shared" si="18"/>
        <v>28436</v>
      </c>
      <c r="AW43" s="20">
        <f t="shared" si="18"/>
        <v>0</v>
      </c>
      <c r="AX43" s="20">
        <f t="shared" si="18"/>
        <v>1970336</v>
      </c>
      <c r="AY43" s="20">
        <f t="shared" si="19"/>
        <v>1285568</v>
      </c>
      <c r="AZ43" s="20"/>
      <c r="BA43" s="20"/>
      <c r="BB43" s="20"/>
      <c r="BC43" s="20">
        <f>3795668-2510000-100</f>
        <v>1285568</v>
      </c>
      <c r="BD43" s="20">
        <f t="shared" si="20"/>
        <v>0</v>
      </c>
      <c r="BE43" s="20"/>
      <c r="BF43" s="20"/>
      <c r="BG43" s="20"/>
      <c r="BH43" s="20"/>
      <c r="BI43" s="20">
        <f t="shared" si="21"/>
        <v>1285568</v>
      </c>
      <c r="BJ43" s="20">
        <f t="shared" si="21"/>
        <v>0</v>
      </c>
      <c r="BK43" s="20">
        <f t="shared" si="21"/>
        <v>0</v>
      </c>
      <c r="BL43" s="20">
        <f t="shared" si="21"/>
        <v>0</v>
      </c>
      <c r="BM43" s="20">
        <f t="shared" si="21"/>
        <v>1285568</v>
      </c>
      <c r="BN43" s="20">
        <f t="shared" si="22"/>
        <v>1285568</v>
      </c>
      <c r="BO43" s="20"/>
      <c r="BP43" s="20"/>
      <c r="BQ43" s="20"/>
      <c r="BR43" s="20">
        <f>3795668-2510000-100</f>
        <v>1285568</v>
      </c>
      <c r="BS43" s="20">
        <f t="shared" si="23"/>
        <v>0</v>
      </c>
      <c r="BT43" s="20"/>
      <c r="BU43" s="20"/>
      <c r="BV43" s="20"/>
      <c r="BW43" s="20"/>
      <c r="BX43" s="20">
        <f t="shared" si="24"/>
        <v>1285568</v>
      </c>
      <c r="BY43" s="20">
        <f t="shared" si="24"/>
        <v>0</v>
      </c>
      <c r="BZ43" s="20">
        <f t="shared" si="24"/>
        <v>0</v>
      </c>
      <c r="CA43" s="20">
        <f t="shared" si="24"/>
        <v>0</v>
      </c>
      <c r="CB43" s="20">
        <f t="shared" si="24"/>
        <v>1285568</v>
      </c>
      <c r="CC43" s="20">
        <f t="shared" si="25"/>
        <v>1285568</v>
      </c>
      <c r="CD43" s="20">
        <f t="shared" si="25"/>
        <v>0</v>
      </c>
      <c r="CE43" s="20">
        <f t="shared" si="25"/>
        <v>0</v>
      </c>
      <c r="CF43" s="20">
        <f t="shared" si="25"/>
        <v>0</v>
      </c>
      <c r="CG43" s="20">
        <f t="shared" si="25"/>
        <v>1285568</v>
      </c>
      <c r="CH43" s="20">
        <f t="shared" si="25"/>
        <v>0</v>
      </c>
      <c r="CI43" s="20">
        <f t="shared" si="25"/>
        <v>0</v>
      </c>
      <c r="CJ43" s="20">
        <f t="shared" si="25"/>
        <v>0</v>
      </c>
      <c r="CK43" s="20">
        <f t="shared" si="25"/>
        <v>0</v>
      </c>
      <c r="CL43" s="20">
        <f t="shared" si="25"/>
        <v>0</v>
      </c>
      <c r="CM43" s="20">
        <f t="shared" si="26"/>
        <v>1285568</v>
      </c>
      <c r="CN43" s="20">
        <f t="shared" si="26"/>
        <v>0</v>
      </c>
      <c r="CO43" s="20">
        <f t="shared" si="26"/>
        <v>0</v>
      </c>
      <c r="CP43" s="20">
        <f t="shared" si="26"/>
        <v>0</v>
      </c>
      <c r="CQ43" s="20">
        <f t="shared" si="26"/>
        <v>1285568</v>
      </c>
    </row>
    <row r="44" spans="1:95" ht="84.75" customHeight="1" x14ac:dyDescent="0.25">
      <c r="A44" s="17" t="s">
        <v>86</v>
      </c>
      <c r="B44" s="3" t="s">
        <v>10</v>
      </c>
      <c r="C44" s="17">
        <v>6801</v>
      </c>
      <c r="D44" s="17">
        <v>1</v>
      </c>
      <c r="E44" s="5" t="s">
        <v>54</v>
      </c>
      <c r="F44" s="21">
        <f t="shared" si="14"/>
        <v>280154.90000000002</v>
      </c>
      <c r="G44" s="21">
        <f t="shared" si="14"/>
        <v>184839.36</v>
      </c>
      <c r="H44" s="20"/>
      <c r="I44" s="20"/>
      <c r="J44" s="20"/>
      <c r="K44" s="20"/>
      <c r="L44" s="20"/>
      <c r="M44" s="20"/>
      <c r="N44" s="20">
        <f>423154.9-143000</f>
        <v>280154.90000000002</v>
      </c>
      <c r="O44" s="20">
        <f>327839.36-143000</f>
        <v>184839.36</v>
      </c>
      <c r="P44" s="20">
        <f t="shared" si="15"/>
        <v>0</v>
      </c>
      <c r="Q44" s="20">
        <f t="shared" si="15"/>
        <v>0</v>
      </c>
      <c r="R44" s="20"/>
      <c r="S44" s="20"/>
      <c r="T44" s="20"/>
      <c r="U44" s="20"/>
      <c r="V44" s="20"/>
      <c r="W44" s="20"/>
      <c r="X44" s="20"/>
      <c r="Y44" s="20"/>
      <c r="Z44" s="20">
        <f t="shared" si="16"/>
        <v>280154.90000000002</v>
      </c>
      <c r="AA44" s="20">
        <f t="shared" si="16"/>
        <v>184839.36</v>
      </c>
      <c r="AB44" s="20">
        <f t="shared" si="16"/>
        <v>0</v>
      </c>
      <c r="AC44" s="20">
        <f t="shared" si="16"/>
        <v>0</v>
      </c>
      <c r="AD44" s="20">
        <f t="shared" si="16"/>
        <v>0</v>
      </c>
      <c r="AE44" s="20">
        <f t="shared" si="16"/>
        <v>0</v>
      </c>
      <c r="AF44" s="20">
        <f t="shared" si="16"/>
        <v>0</v>
      </c>
      <c r="AG44" s="20">
        <f t="shared" si="16"/>
        <v>0</v>
      </c>
      <c r="AH44" s="20">
        <f t="shared" si="16"/>
        <v>280154.90000000002</v>
      </c>
      <c r="AI44" s="20">
        <f t="shared" si="16"/>
        <v>184839.36</v>
      </c>
      <c r="AJ44" s="20">
        <f t="shared" si="8"/>
        <v>288000</v>
      </c>
      <c r="AK44" s="20"/>
      <c r="AL44" s="20"/>
      <c r="AM44" s="20"/>
      <c r="AN44" s="20">
        <f>578100.4-285100-5000.4</f>
        <v>288000</v>
      </c>
      <c r="AO44" s="20">
        <f t="shared" si="17"/>
        <v>0</v>
      </c>
      <c r="AP44" s="20"/>
      <c r="AQ44" s="20"/>
      <c r="AR44" s="20"/>
      <c r="AS44" s="20"/>
      <c r="AT44" s="20">
        <f t="shared" si="18"/>
        <v>288000</v>
      </c>
      <c r="AU44" s="20">
        <f t="shared" si="18"/>
        <v>0</v>
      </c>
      <c r="AV44" s="20">
        <f t="shared" si="18"/>
        <v>0</v>
      </c>
      <c r="AW44" s="20">
        <f t="shared" si="18"/>
        <v>0</v>
      </c>
      <c r="AX44" s="20">
        <f t="shared" si="18"/>
        <v>288000</v>
      </c>
      <c r="AY44" s="20">
        <f t="shared" si="19"/>
        <v>5000</v>
      </c>
      <c r="AZ44" s="20"/>
      <c r="BA44" s="20"/>
      <c r="BB44" s="20"/>
      <c r="BC44" s="20">
        <v>5000</v>
      </c>
      <c r="BD44" s="20">
        <f t="shared" si="20"/>
        <v>0</v>
      </c>
      <c r="BE44" s="20"/>
      <c r="BF44" s="20"/>
      <c r="BG44" s="20"/>
      <c r="BH44" s="20"/>
      <c r="BI44" s="20">
        <f t="shared" si="21"/>
        <v>5000</v>
      </c>
      <c r="BJ44" s="20">
        <f t="shared" si="21"/>
        <v>0</v>
      </c>
      <c r="BK44" s="20">
        <f t="shared" si="21"/>
        <v>0</v>
      </c>
      <c r="BL44" s="20">
        <f t="shared" si="21"/>
        <v>0</v>
      </c>
      <c r="BM44" s="20">
        <f t="shared" si="21"/>
        <v>5000</v>
      </c>
      <c r="BN44" s="20">
        <f t="shared" si="22"/>
        <v>5000</v>
      </c>
      <c r="BO44" s="20"/>
      <c r="BP44" s="20"/>
      <c r="BQ44" s="20"/>
      <c r="BR44" s="20">
        <v>5000</v>
      </c>
      <c r="BS44" s="20">
        <f t="shared" si="23"/>
        <v>0</v>
      </c>
      <c r="BT44" s="20"/>
      <c r="BU44" s="20"/>
      <c r="BV44" s="20"/>
      <c r="BW44" s="20"/>
      <c r="BX44" s="20">
        <f t="shared" si="24"/>
        <v>5000</v>
      </c>
      <c r="BY44" s="20">
        <f t="shared" si="24"/>
        <v>0</v>
      </c>
      <c r="BZ44" s="20">
        <f t="shared" si="24"/>
        <v>0</v>
      </c>
      <c r="CA44" s="20">
        <f t="shared" si="24"/>
        <v>0</v>
      </c>
      <c r="CB44" s="20">
        <f t="shared" si="24"/>
        <v>5000</v>
      </c>
      <c r="CC44" s="20">
        <f t="shared" si="25"/>
        <v>5000</v>
      </c>
      <c r="CD44" s="20">
        <f t="shared" si="25"/>
        <v>0</v>
      </c>
      <c r="CE44" s="20">
        <f t="shared" si="25"/>
        <v>0</v>
      </c>
      <c r="CF44" s="20">
        <f t="shared" si="25"/>
        <v>0</v>
      </c>
      <c r="CG44" s="20">
        <f t="shared" si="25"/>
        <v>5000</v>
      </c>
      <c r="CH44" s="20">
        <f t="shared" si="25"/>
        <v>0</v>
      </c>
      <c r="CI44" s="20">
        <f t="shared" si="25"/>
        <v>0</v>
      </c>
      <c r="CJ44" s="20">
        <f t="shared" si="25"/>
        <v>0</v>
      </c>
      <c r="CK44" s="20">
        <f t="shared" si="25"/>
        <v>0</v>
      </c>
      <c r="CL44" s="20">
        <f t="shared" si="25"/>
        <v>0</v>
      </c>
      <c r="CM44" s="20">
        <f t="shared" si="26"/>
        <v>5000</v>
      </c>
      <c r="CN44" s="20">
        <f t="shared" si="26"/>
        <v>0</v>
      </c>
      <c r="CO44" s="20">
        <f t="shared" si="26"/>
        <v>0</v>
      </c>
      <c r="CP44" s="20">
        <f t="shared" si="26"/>
        <v>0</v>
      </c>
      <c r="CQ44" s="20">
        <f t="shared" si="26"/>
        <v>5000</v>
      </c>
    </row>
    <row r="45" spans="1:95" ht="60" customHeight="1" x14ac:dyDescent="0.25">
      <c r="A45" s="17" t="s">
        <v>87</v>
      </c>
      <c r="B45" s="7" t="s">
        <v>11</v>
      </c>
      <c r="C45" s="17">
        <v>6802</v>
      </c>
      <c r="D45" s="17">
        <v>1</v>
      </c>
      <c r="E45" s="8" t="s">
        <v>150</v>
      </c>
      <c r="F45" s="21">
        <f t="shared" si="14"/>
        <v>3019559.52</v>
      </c>
      <c r="G45" s="21">
        <f t="shared" si="14"/>
        <v>3019539.52</v>
      </c>
      <c r="H45" s="20">
        <f>H46+H47</f>
        <v>0</v>
      </c>
      <c r="I45" s="20">
        <f t="shared" ref="I45:O45" si="82">I46+I47</f>
        <v>0</v>
      </c>
      <c r="J45" s="20">
        <f t="shared" si="82"/>
        <v>1103413</v>
      </c>
      <c r="K45" s="20">
        <f t="shared" si="82"/>
        <v>1103413</v>
      </c>
      <c r="L45" s="20">
        <f t="shared" si="82"/>
        <v>0</v>
      </c>
      <c r="M45" s="20">
        <f t="shared" si="82"/>
        <v>0</v>
      </c>
      <c r="N45" s="20">
        <f t="shared" si="82"/>
        <v>1916146.52</v>
      </c>
      <c r="O45" s="20">
        <f t="shared" si="82"/>
        <v>1916126.52</v>
      </c>
      <c r="P45" s="20">
        <f t="shared" si="15"/>
        <v>0</v>
      </c>
      <c r="Q45" s="20">
        <f t="shared" si="15"/>
        <v>0</v>
      </c>
      <c r="R45" s="20">
        <f>R46+R47</f>
        <v>0</v>
      </c>
      <c r="S45" s="20">
        <f t="shared" ref="S45:Y45" si="83">S46+S47</f>
        <v>0</v>
      </c>
      <c r="T45" s="20">
        <f t="shared" si="83"/>
        <v>0</v>
      </c>
      <c r="U45" s="20">
        <f t="shared" si="83"/>
        <v>0</v>
      </c>
      <c r="V45" s="20">
        <f t="shared" si="83"/>
        <v>0</v>
      </c>
      <c r="W45" s="20">
        <f t="shared" si="83"/>
        <v>0</v>
      </c>
      <c r="X45" s="20">
        <f t="shared" si="83"/>
        <v>0</v>
      </c>
      <c r="Y45" s="20">
        <f t="shared" si="83"/>
        <v>0</v>
      </c>
      <c r="Z45" s="20">
        <f t="shared" si="16"/>
        <v>3019559.52</v>
      </c>
      <c r="AA45" s="20">
        <f t="shared" si="16"/>
        <v>3019539.52</v>
      </c>
      <c r="AB45" s="20">
        <f t="shared" si="16"/>
        <v>0</v>
      </c>
      <c r="AC45" s="20">
        <f t="shared" si="16"/>
        <v>0</v>
      </c>
      <c r="AD45" s="20">
        <f t="shared" si="16"/>
        <v>1103413</v>
      </c>
      <c r="AE45" s="20">
        <f t="shared" si="16"/>
        <v>1103413</v>
      </c>
      <c r="AF45" s="20">
        <f t="shared" si="16"/>
        <v>0</v>
      </c>
      <c r="AG45" s="20">
        <f t="shared" si="16"/>
        <v>0</v>
      </c>
      <c r="AH45" s="20">
        <f t="shared" si="16"/>
        <v>1916146.52</v>
      </c>
      <c r="AI45" s="20">
        <f t="shared" si="16"/>
        <v>1916126.52</v>
      </c>
      <c r="AJ45" s="20">
        <f t="shared" si="8"/>
        <v>3279900</v>
      </c>
      <c r="AK45" s="20">
        <f t="shared" ref="AK45:AN45" si="84">AK46+AK47</f>
        <v>0</v>
      </c>
      <c r="AL45" s="20">
        <f t="shared" si="84"/>
        <v>125100</v>
      </c>
      <c r="AM45" s="20">
        <f t="shared" si="84"/>
        <v>0</v>
      </c>
      <c r="AN45" s="20">
        <f t="shared" si="84"/>
        <v>3154800</v>
      </c>
      <c r="AO45" s="20">
        <f t="shared" si="17"/>
        <v>0</v>
      </c>
      <c r="AP45" s="20">
        <f t="shared" ref="AP45:AS45" si="85">AP46+AP47</f>
        <v>0</v>
      </c>
      <c r="AQ45" s="20">
        <f t="shared" si="85"/>
        <v>0</v>
      </c>
      <c r="AR45" s="20">
        <f t="shared" si="85"/>
        <v>0</v>
      </c>
      <c r="AS45" s="20">
        <f t="shared" si="85"/>
        <v>0</v>
      </c>
      <c r="AT45" s="20">
        <f t="shared" si="18"/>
        <v>3279900</v>
      </c>
      <c r="AU45" s="20">
        <f t="shared" si="18"/>
        <v>0</v>
      </c>
      <c r="AV45" s="20">
        <f t="shared" si="18"/>
        <v>125100</v>
      </c>
      <c r="AW45" s="20">
        <f t="shared" si="18"/>
        <v>0</v>
      </c>
      <c r="AX45" s="20">
        <f t="shared" si="18"/>
        <v>3154800</v>
      </c>
      <c r="AY45" s="20">
        <f t="shared" si="19"/>
        <v>3144800</v>
      </c>
      <c r="AZ45" s="20">
        <f t="shared" ref="AZ45:BC45" si="86">AZ46+AZ47</f>
        <v>0</v>
      </c>
      <c r="BA45" s="20">
        <f t="shared" si="86"/>
        <v>0</v>
      </c>
      <c r="BB45" s="20">
        <f t="shared" si="86"/>
        <v>0</v>
      </c>
      <c r="BC45" s="20">
        <f t="shared" si="86"/>
        <v>3144800</v>
      </c>
      <c r="BD45" s="20">
        <f t="shared" si="20"/>
        <v>0</v>
      </c>
      <c r="BE45" s="20">
        <f t="shared" ref="BE45:BH45" si="87">BE46+BE47</f>
        <v>0</v>
      </c>
      <c r="BF45" s="20">
        <f t="shared" si="87"/>
        <v>0</v>
      </c>
      <c r="BG45" s="20">
        <f t="shared" si="87"/>
        <v>0</v>
      </c>
      <c r="BH45" s="20">
        <f t="shared" si="87"/>
        <v>0</v>
      </c>
      <c r="BI45" s="20">
        <f t="shared" si="21"/>
        <v>3144800</v>
      </c>
      <c r="BJ45" s="20">
        <f t="shared" si="21"/>
        <v>0</v>
      </c>
      <c r="BK45" s="20">
        <f t="shared" si="21"/>
        <v>0</v>
      </c>
      <c r="BL45" s="20">
        <f t="shared" si="21"/>
        <v>0</v>
      </c>
      <c r="BM45" s="20">
        <f t="shared" si="21"/>
        <v>3144800</v>
      </c>
      <c r="BN45" s="20">
        <f t="shared" si="22"/>
        <v>3144800</v>
      </c>
      <c r="BO45" s="20">
        <f t="shared" ref="BO45:BR45" si="88">BO46+BO47</f>
        <v>0</v>
      </c>
      <c r="BP45" s="20">
        <f t="shared" si="88"/>
        <v>0</v>
      </c>
      <c r="BQ45" s="20">
        <f t="shared" si="88"/>
        <v>0</v>
      </c>
      <c r="BR45" s="20">
        <f t="shared" si="88"/>
        <v>3144800</v>
      </c>
      <c r="BS45" s="20">
        <f t="shared" si="23"/>
        <v>0</v>
      </c>
      <c r="BT45" s="20">
        <f t="shared" ref="BT45:BW45" si="89">BT46+BT47</f>
        <v>0</v>
      </c>
      <c r="BU45" s="20">
        <f t="shared" si="89"/>
        <v>0</v>
      </c>
      <c r="BV45" s="20">
        <f t="shared" si="89"/>
        <v>0</v>
      </c>
      <c r="BW45" s="20">
        <f t="shared" si="89"/>
        <v>0</v>
      </c>
      <c r="BX45" s="20">
        <f t="shared" si="24"/>
        <v>3144800</v>
      </c>
      <c r="BY45" s="20">
        <f t="shared" si="24"/>
        <v>0</v>
      </c>
      <c r="BZ45" s="20">
        <f t="shared" si="24"/>
        <v>0</v>
      </c>
      <c r="CA45" s="20">
        <f t="shared" si="24"/>
        <v>0</v>
      </c>
      <c r="CB45" s="20">
        <f t="shared" si="24"/>
        <v>3144800</v>
      </c>
      <c r="CC45" s="20">
        <f t="shared" si="25"/>
        <v>3144800</v>
      </c>
      <c r="CD45" s="20">
        <f t="shared" si="25"/>
        <v>0</v>
      </c>
      <c r="CE45" s="20">
        <f t="shared" si="25"/>
        <v>0</v>
      </c>
      <c r="CF45" s="20">
        <f t="shared" si="25"/>
        <v>0</v>
      </c>
      <c r="CG45" s="20">
        <f t="shared" si="25"/>
        <v>3144800</v>
      </c>
      <c r="CH45" s="20">
        <f t="shared" si="25"/>
        <v>0</v>
      </c>
      <c r="CI45" s="20">
        <f t="shared" si="25"/>
        <v>0</v>
      </c>
      <c r="CJ45" s="20">
        <f t="shared" si="25"/>
        <v>0</v>
      </c>
      <c r="CK45" s="20">
        <f t="shared" si="25"/>
        <v>0</v>
      </c>
      <c r="CL45" s="20">
        <f t="shared" si="25"/>
        <v>0</v>
      </c>
      <c r="CM45" s="20">
        <f t="shared" si="26"/>
        <v>3144800</v>
      </c>
      <c r="CN45" s="20">
        <f t="shared" si="26"/>
        <v>0</v>
      </c>
      <c r="CO45" s="20">
        <f t="shared" si="26"/>
        <v>0</v>
      </c>
      <c r="CP45" s="20">
        <f t="shared" si="26"/>
        <v>0</v>
      </c>
      <c r="CQ45" s="20">
        <f t="shared" si="26"/>
        <v>3144800</v>
      </c>
    </row>
    <row r="46" spans="1:95" ht="60" customHeight="1" x14ac:dyDescent="0.25">
      <c r="A46" s="17" t="s">
        <v>87</v>
      </c>
      <c r="B46" s="3" t="s">
        <v>11</v>
      </c>
      <c r="C46" s="17">
        <v>6802</v>
      </c>
      <c r="D46" s="17">
        <v>1</v>
      </c>
      <c r="E46" s="5" t="s">
        <v>175</v>
      </c>
      <c r="F46" s="21">
        <f t="shared" si="14"/>
        <v>620802</v>
      </c>
      <c r="G46" s="21">
        <f t="shared" si="14"/>
        <v>620802</v>
      </c>
      <c r="H46" s="20"/>
      <c r="I46" s="20"/>
      <c r="J46" s="20">
        <v>17777</v>
      </c>
      <c r="K46" s="20">
        <v>17777</v>
      </c>
      <c r="L46" s="20"/>
      <c r="M46" s="20"/>
      <c r="N46" s="20">
        <v>603025</v>
      </c>
      <c r="O46" s="20">
        <v>603025</v>
      </c>
      <c r="P46" s="20">
        <f t="shared" si="15"/>
        <v>0</v>
      </c>
      <c r="Q46" s="20">
        <f t="shared" si="15"/>
        <v>0</v>
      </c>
      <c r="R46" s="20"/>
      <c r="S46" s="20"/>
      <c r="T46" s="20"/>
      <c r="U46" s="20"/>
      <c r="V46" s="20"/>
      <c r="W46" s="20"/>
      <c r="X46" s="20"/>
      <c r="Y46" s="20"/>
      <c r="Z46" s="20">
        <f t="shared" si="16"/>
        <v>620802</v>
      </c>
      <c r="AA46" s="20">
        <f t="shared" si="16"/>
        <v>620802</v>
      </c>
      <c r="AB46" s="20">
        <f t="shared" si="16"/>
        <v>0</v>
      </c>
      <c r="AC46" s="20">
        <f t="shared" si="16"/>
        <v>0</v>
      </c>
      <c r="AD46" s="20">
        <f t="shared" si="16"/>
        <v>17777</v>
      </c>
      <c r="AE46" s="20">
        <f t="shared" si="16"/>
        <v>17777</v>
      </c>
      <c r="AF46" s="20">
        <f t="shared" si="16"/>
        <v>0</v>
      </c>
      <c r="AG46" s="20">
        <f t="shared" si="16"/>
        <v>0</v>
      </c>
      <c r="AH46" s="20">
        <f t="shared" si="16"/>
        <v>603025</v>
      </c>
      <c r="AI46" s="20">
        <f t="shared" si="16"/>
        <v>603025</v>
      </c>
      <c r="AJ46" s="20">
        <f t="shared" si="8"/>
        <v>665500</v>
      </c>
      <c r="AK46" s="20"/>
      <c r="AL46" s="20">
        <f>30700</f>
        <v>30700</v>
      </c>
      <c r="AM46" s="20"/>
      <c r="AN46" s="20">
        <v>634800</v>
      </c>
      <c r="AO46" s="20">
        <f t="shared" si="17"/>
        <v>0</v>
      </c>
      <c r="AP46" s="20"/>
      <c r="AQ46" s="20"/>
      <c r="AR46" s="20"/>
      <c r="AS46" s="20"/>
      <c r="AT46" s="20">
        <f t="shared" si="18"/>
        <v>665500</v>
      </c>
      <c r="AU46" s="20">
        <f t="shared" si="18"/>
        <v>0</v>
      </c>
      <c r="AV46" s="20">
        <f t="shared" si="18"/>
        <v>30700</v>
      </c>
      <c r="AW46" s="20">
        <f t="shared" si="18"/>
        <v>0</v>
      </c>
      <c r="AX46" s="20">
        <f t="shared" si="18"/>
        <v>634800</v>
      </c>
      <c r="AY46" s="20">
        <f t="shared" si="19"/>
        <v>634800</v>
      </c>
      <c r="AZ46" s="20"/>
      <c r="BA46" s="20"/>
      <c r="BB46" s="20"/>
      <c r="BC46" s="20">
        <v>634800</v>
      </c>
      <c r="BD46" s="20">
        <f t="shared" si="20"/>
        <v>0</v>
      </c>
      <c r="BE46" s="20"/>
      <c r="BF46" s="20"/>
      <c r="BG46" s="20"/>
      <c r="BH46" s="20"/>
      <c r="BI46" s="20">
        <f t="shared" si="21"/>
        <v>634800</v>
      </c>
      <c r="BJ46" s="20">
        <f t="shared" si="21"/>
        <v>0</v>
      </c>
      <c r="BK46" s="20">
        <f t="shared" si="21"/>
        <v>0</v>
      </c>
      <c r="BL46" s="20">
        <f t="shared" si="21"/>
        <v>0</v>
      </c>
      <c r="BM46" s="20">
        <f t="shared" si="21"/>
        <v>634800</v>
      </c>
      <c r="BN46" s="20">
        <f t="shared" si="22"/>
        <v>634800</v>
      </c>
      <c r="BO46" s="20"/>
      <c r="BP46" s="20"/>
      <c r="BQ46" s="20"/>
      <c r="BR46" s="20">
        <v>634800</v>
      </c>
      <c r="BS46" s="20">
        <f t="shared" si="23"/>
        <v>0</v>
      </c>
      <c r="BT46" s="20"/>
      <c r="BU46" s="20"/>
      <c r="BV46" s="20"/>
      <c r="BW46" s="20"/>
      <c r="BX46" s="20">
        <f t="shared" si="24"/>
        <v>634800</v>
      </c>
      <c r="BY46" s="20">
        <f t="shared" si="24"/>
        <v>0</v>
      </c>
      <c r="BZ46" s="20">
        <f t="shared" si="24"/>
        <v>0</v>
      </c>
      <c r="CA46" s="20">
        <f t="shared" si="24"/>
        <v>0</v>
      </c>
      <c r="CB46" s="20">
        <f t="shared" si="24"/>
        <v>634800</v>
      </c>
      <c r="CC46" s="20">
        <f t="shared" si="25"/>
        <v>634800</v>
      </c>
      <c r="CD46" s="20">
        <f t="shared" si="25"/>
        <v>0</v>
      </c>
      <c r="CE46" s="20">
        <f t="shared" si="25"/>
        <v>0</v>
      </c>
      <c r="CF46" s="20">
        <f t="shared" si="25"/>
        <v>0</v>
      </c>
      <c r="CG46" s="20">
        <f t="shared" si="25"/>
        <v>634800</v>
      </c>
      <c r="CH46" s="20">
        <f t="shared" si="25"/>
        <v>0</v>
      </c>
      <c r="CI46" s="20">
        <f t="shared" si="25"/>
        <v>0</v>
      </c>
      <c r="CJ46" s="20">
        <f t="shared" si="25"/>
        <v>0</v>
      </c>
      <c r="CK46" s="20">
        <f t="shared" si="25"/>
        <v>0</v>
      </c>
      <c r="CL46" s="20">
        <f t="shared" si="25"/>
        <v>0</v>
      </c>
      <c r="CM46" s="20">
        <f t="shared" si="26"/>
        <v>634800</v>
      </c>
      <c r="CN46" s="20">
        <f t="shared" si="26"/>
        <v>0</v>
      </c>
      <c r="CO46" s="20">
        <f t="shared" si="26"/>
        <v>0</v>
      </c>
      <c r="CP46" s="20">
        <f t="shared" si="26"/>
        <v>0</v>
      </c>
      <c r="CQ46" s="20">
        <f t="shared" si="26"/>
        <v>634800</v>
      </c>
    </row>
    <row r="47" spans="1:95" ht="60" customHeight="1" x14ac:dyDescent="0.25">
      <c r="A47" s="17" t="s">
        <v>87</v>
      </c>
      <c r="B47" s="3" t="s">
        <v>11</v>
      </c>
      <c r="C47" s="17">
        <v>6802</v>
      </c>
      <c r="D47" s="17">
        <v>1</v>
      </c>
      <c r="E47" s="5" t="s">
        <v>160</v>
      </c>
      <c r="F47" s="21">
        <f t="shared" si="14"/>
        <v>2398757.52</v>
      </c>
      <c r="G47" s="21">
        <f t="shared" si="14"/>
        <v>2398737.52</v>
      </c>
      <c r="H47" s="20"/>
      <c r="I47" s="20"/>
      <c r="J47" s="20">
        <v>1085636</v>
      </c>
      <c r="K47" s="20">
        <v>1085636</v>
      </c>
      <c r="L47" s="20"/>
      <c r="M47" s="20"/>
      <c r="N47" s="20">
        <f>1307375.8+5745.72</f>
        <v>1313121.52</v>
      </c>
      <c r="O47" s="20">
        <f>1307355.8+5745.72</f>
        <v>1313101.52</v>
      </c>
      <c r="P47" s="20">
        <f t="shared" si="15"/>
        <v>0</v>
      </c>
      <c r="Q47" s="20">
        <f t="shared" si="15"/>
        <v>0</v>
      </c>
      <c r="R47" s="20"/>
      <c r="S47" s="20"/>
      <c r="T47" s="20"/>
      <c r="U47" s="20"/>
      <c r="V47" s="20"/>
      <c r="W47" s="20"/>
      <c r="X47" s="20"/>
      <c r="Y47" s="20"/>
      <c r="Z47" s="20">
        <f t="shared" si="16"/>
        <v>2398757.52</v>
      </c>
      <c r="AA47" s="20">
        <f t="shared" si="16"/>
        <v>2398737.52</v>
      </c>
      <c r="AB47" s="20">
        <f t="shared" si="16"/>
        <v>0</v>
      </c>
      <c r="AC47" s="20">
        <f t="shared" si="16"/>
        <v>0</v>
      </c>
      <c r="AD47" s="20">
        <f t="shared" si="16"/>
        <v>1085636</v>
      </c>
      <c r="AE47" s="20">
        <f t="shared" si="16"/>
        <v>1085636</v>
      </c>
      <c r="AF47" s="20">
        <f t="shared" si="16"/>
        <v>0</v>
      </c>
      <c r="AG47" s="20">
        <f t="shared" si="16"/>
        <v>0</v>
      </c>
      <c r="AH47" s="20">
        <f t="shared" si="16"/>
        <v>1313121.52</v>
      </c>
      <c r="AI47" s="20">
        <f t="shared" si="16"/>
        <v>1313101.52</v>
      </c>
      <c r="AJ47" s="20">
        <f t="shared" si="8"/>
        <v>2614400</v>
      </c>
      <c r="AK47" s="20"/>
      <c r="AL47" s="20">
        <v>94400</v>
      </c>
      <c r="AM47" s="20"/>
      <c r="AN47" s="20">
        <v>2520000</v>
      </c>
      <c r="AO47" s="20">
        <f t="shared" si="17"/>
        <v>0</v>
      </c>
      <c r="AP47" s="20"/>
      <c r="AQ47" s="20"/>
      <c r="AR47" s="20"/>
      <c r="AS47" s="20"/>
      <c r="AT47" s="20">
        <f t="shared" si="18"/>
        <v>2614400</v>
      </c>
      <c r="AU47" s="20">
        <f t="shared" si="18"/>
        <v>0</v>
      </c>
      <c r="AV47" s="20">
        <f t="shared" si="18"/>
        <v>94400</v>
      </c>
      <c r="AW47" s="20">
        <f t="shared" si="18"/>
        <v>0</v>
      </c>
      <c r="AX47" s="20">
        <f t="shared" si="18"/>
        <v>2520000</v>
      </c>
      <c r="AY47" s="20">
        <f t="shared" si="19"/>
        <v>2510000</v>
      </c>
      <c r="AZ47" s="20"/>
      <c r="BA47" s="20"/>
      <c r="BB47" s="20"/>
      <c r="BC47" s="20">
        <v>2510000</v>
      </c>
      <c r="BD47" s="20">
        <f t="shared" si="20"/>
        <v>0</v>
      </c>
      <c r="BE47" s="20"/>
      <c r="BF47" s="20"/>
      <c r="BG47" s="20"/>
      <c r="BH47" s="20"/>
      <c r="BI47" s="20">
        <f t="shared" si="21"/>
        <v>2510000</v>
      </c>
      <c r="BJ47" s="20">
        <f t="shared" si="21"/>
        <v>0</v>
      </c>
      <c r="BK47" s="20">
        <f t="shared" si="21"/>
        <v>0</v>
      </c>
      <c r="BL47" s="20">
        <f t="shared" si="21"/>
        <v>0</v>
      </c>
      <c r="BM47" s="20">
        <f t="shared" si="21"/>
        <v>2510000</v>
      </c>
      <c r="BN47" s="20">
        <f t="shared" si="22"/>
        <v>2510000</v>
      </c>
      <c r="BO47" s="20"/>
      <c r="BP47" s="20"/>
      <c r="BQ47" s="20"/>
      <c r="BR47" s="20">
        <v>2510000</v>
      </c>
      <c r="BS47" s="20">
        <f t="shared" si="23"/>
        <v>0</v>
      </c>
      <c r="BT47" s="20"/>
      <c r="BU47" s="20"/>
      <c r="BV47" s="20"/>
      <c r="BW47" s="20"/>
      <c r="BX47" s="20">
        <f t="shared" si="24"/>
        <v>2510000</v>
      </c>
      <c r="BY47" s="20">
        <f t="shared" si="24"/>
        <v>0</v>
      </c>
      <c r="BZ47" s="20">
        <f t="shared" si="24"/>
        <v>0</v>
      </c>
      <c r="CA47" s="20">
        <f t="shared" si="24"/>
        <v>0</v>
      </c>
      <c r="CB47" s="20">
        <f t="shared" si="24"/>
        <v>2510000</v>
      </c>
      <c r="CC47" s="20">
        <f t="shared" si="25"/>
        <v>2510000</v>
      </c>
      <c r="CD47" s="20">
        <f t="shared" si="25"/>
        <v>0</v>
      </c>
      <c r="CE47" s="20">
        <f t="shared" si="25"/>
        <v>0</v>
      </c>
      <c r="CF47" s="20">
        <f t="shared" si="25"/>
        <v>0</v>
      </c>
      <c r="CG47" s="20">
        <f t="shared" si="25"/>
        <v>2510000</v>
      </c>
      <c r="CH47" s="20">
        <f t="shared" si="25"/>
        <v>0</v>
      </c>
      <c r="CI47" s="20">
        <f t="shared" si="25"/>
        <v>0</v>
      </c>
      <c r="CJ47" s="20">
        <f t="shared" si="25"/>
        <v>0</v>
      </c>
      <c r="CK47" s="20">
        <f t="shared" si="25"/>
        <v>0</v>
      </c>
      <c r="CL47" s="20">
        <f t="shared" si="25"/>
        <v>0</v>
      </c>
      <c r="CM47" s="20">
        <f t="shared" si="26"/>
        <v>2510000</v>
      </c>
      <c r="CN47" s="20">
        <f t="shared" si="26"/>
        <v>0</v>
      </c>
      <c r="CO47" s="20">
        <f t="shared" si="26"/>
        <v>0</v>
      </c>
      <c r="CP47" s="20">
        <f t="shared" si="26"/>
        <v>0</v>
      </c>
      <c r="CQ47" s="20">
        <f t="shared" si="26"/>
        <v>2510000</v>
      </c>
    </row>
    <row r="48" spans="1:95" ht="60" customHeight="1" x14ac:dyDescent="0.25">
      <c r="A48" s="17" t="s">
        <v>88</v>
      </c>
      <c r="B48" s="7" t="s">
        <v>13</v>
      </c>
      <c r="C48" s="17">
        <v>6813</v>
      </c>
      <c r="D48" s="17">
        <v>23</v>
      </c>
      <c r="E48" s="9" t="s">
        <v>60</v>
      </c>
      <c r="F48" s="21">
        <f t="shared" si="14"/>
        <v>0</v>
      </c>
      <c r="G48" s="21">
        <f t="shared" si="14"/>
        <v>0</v>
      </c>
      <c r="H48" s="20"/>
      <c r="I48" s="20"/>
      <c r="J48" s="20"/>
      <c r="K48" s="20"/>
      <c r="L48" s="20"/>
      <c r="M48" s="20"/>
      <c r="N48" s="20"/>
      <c r="O48" s="20"/>
      <c r="P48" s="20">
        <f t="shared" si="15"/>
        <v>0</v>
      </c>
      <c r="Q48" s="20">
        <f t="shared" si="15"/>
        <v>0</v>
      </c>
      <c r="R48" s="20"/>
      <c r="S48" s="20"/>
      <c r="T48" s="20"/>
      <c r="U48" s="20"/>
      <c r="V48" s="20"/>
      <c r="W48" s="20"/>
      <c r="X48" s="20"/>
      <c r="Y48" s="20"/>
      <c r="Z48" s="20">
        <f t="shared" si="16"/>
        <v>0</v>
      </c>
      <c r="AA48" s="20">
        <f t="shared" si="16"/>
        <v>0</v>
      </c>
      <c r="AB48" s="20">
        <f t="shared" si="16"/>
        <v>0</v>
      </c>
      <c r="AC48" s="20">
        <f t="shared" si="16"/>
        <v>0</v>
      </c>
      <c r="AD48" s="20">
        <f t="shared" si="16"/>
        <v>0</v>
      </c>
      <c r="AE48" s="20">
        <f t="shared" si="16"/>
        <v>0</v>
      </c>
      <c r="AF48" s="20">
        <f t="shared" si="16"/>
        <v>0</v>
      </c>
      <c r="AG48" s="20">
        <f t="shared" si="16"/>
        <v>0</v>
      </c>
      <c r="AH48" s="20">
        <f t="shared" si="16"/>
        <v>0</v>
      </c>
      <c r="AI48" s="20">
        <f t="shared" si="16"/>
        <v>0</v>
      </c>
      <c r="AJ48" s="20">
        <f t="shared" si="8"/>
        <v>0</v>
      </c>
      <c r="AK48" s="20"/>
      <c r="AL48" s="20"/>
      <c r="AM48" s="20"/>
      <c r="AN48" s="20"/>
      <c r="AO48" s="20">
        <f t="shared" si="17"/>
        <v>0</v>
      </c>
      <c r="AP48" s="20"/>
      <c r="AQ48" s="20"/>
      <c r="AR48" s="20"/>
      <c r="AS48" s="20"/>
      <c r="AT48" s="20">
        <f t="shared" si="18"/>
        <v>0</v>
      </c>
      <c r="AU48" s="20">
        <f t="shared" si="18"/>
        <v>0</v>
      </c>
      <c r="AV48" s="20">
        <f t="shared" si="18"/>
        <v>0</v>
      </c>
      <c r="AW48" s="20">
        <f t="shared" si="18"/>
        <v>0</v>
      </c>
      <c r="AX48" s="20">
        <f t="shared" si="18"/>
        <v>0</v>
      </c>
      <c r="AY48" s="20">
        <f t="shared" si="19"/>
        <v>0</v>
      </c>
      <c r="AZ48" s="20"/>
      <c r="BA48" s="20"/>
      <c r="BB48" s="20"/>
      <c r="BC48" s="20"/>
      <c r="BD48" s="20">
        <f t="shared" si="20"/>
        <v>0</v>
      </c>
      <c r="BE48" s="20"/>
      <c r="BF48" s="20"/>
      <c r="BG48" s="20"/>
      <c r="BH48" s="20"/>
      <c r="BI48" s="20">
        <f t="shared" si="21"/>
        <v>0</v>
      </c>
      <c r="BJ48" s="20">
        <f t="shared" si="21"/>
        <v>0</v>
      </c>
      <c r="BK48" s="20">
        <f t="shared" si="21"/>
        <v>0</v>
      </c>
      <c r="BL48" s="20">
        <f t="shared" si="21"/>
        <v>0</v>
      </c>
      <c r="BM48" s="20">
        <f t="shared" si="21"/>
        <v>0</v>
      </c>
      <c r="BN48" s="20">
        <f t="shared" si="22"/>
        <v>0</v>
      </c>
      <c r="BO48" s="20"/>
      <c r="BP48" s="20"/>
      <c r="BQ48" s="20"/>
      <c r="BR48" s="20"/>
      <c r="BS48" s="20">
        <f t="shared" si="23"/>
        <v>0</v>
      </c>
      <c r="BT48" s="20"/>
      <c r="BU48" s="20"/>
      <c r="BV48" s="20"/>
      <c r="BW48" s="20"/>
      <c r="BX48" s="20">
        <f t="shared" si="24"/>
        <v>0</v>
      </c>
      <c r="BY48" s="20">
        <f t="shared" si="24"/>
        <v>0</v>
      </c>
      <c r="BZ48" s="20">
        <f t="shared" si="24"/>
        <v>0</v>
      </c>
      <c r="CA48" s="20">
        <f t="shared" si="24"/>
        <v>0</v>
      </c>
      <c r="CB48" s="20">
        <f t="shared" si="24"/>
        <v>0</v>
      </c>
      <c r="CC48" s="20">
        <f t="shared" si="25"/>
        <v>0</v>
      </c>
      <c r="CD48" s="20">
        <f t="shared" si="25"/>
        <v>0</v>
      </c>
      <c r="CE48" s="20">
        <f t="shared" si="25"/>
        <v>0</v>
      </c>
      <c r="CF48" s="20">
        <f t="shared" si="25"/>
        <v>0</v>
      </c>
      <c r="CG48" s="20">
        <f t="shared" si="25"/>
        <v>0</v>
      </c>
      <c r="CH48" s="20">
        <f t="shared" si="25"/>
        <v>0</v>
      </c>
      <c r="CI48" s="20">
        <f t="shared" si="25"/>
        <v>0</v>
      </c>
      <c r="CJ48" s="20">
        <f t="shared" si="25"/>
        <v>0</v>
      </c>
      <c r="CK48" s="20">
        <f t="shared" si="25"/>
        <v>0</v>
      </c>
      <c r="CL48" s="20">
        <f t="shared" si="25"/>
        <v>0</v>
      </c>
      <c r="CM48" s="20">
        <f t="shared" si="26"/>
        <v>0</v>
      </c>
      <c r="CN48" s="20">
        <f t="shared" si="26"/>
        <v>0</v>
      </c>
      <c r="CO48" s="20">
        <f t="shared" si="26"/>
        <v>0</v>
      </c>
      <c r="CP48" s="20">
        <f t="shared" si="26"/>
        <v>0</v>
      </c>
      <c r="CQ48" s="20">
        <f t="shared" si="26"/>
        <v>0</v>
      </c>
    </row>
    <row r="49" spans="1:95" ht="93" customHeight="1" x14ac:dyDescent="0.25">
      <c r="A49" s="17" t="s">
        <v>89</v>
      </c>
      <c r="B49" s="7" t="s">
        <v>14</v>
      </c>
      <c r="C49" s="17">
        <v>6817</v>
      </c>
      <c r="D49" s="17">
        <v>1</v>
      </c>
      <c r="E49" s="10" t="s">
        <v>153</v>
      </c>
      <c r="F49" s="21">
        <f t="shared" si="14"/>
        <v>0</v>
      </c>
      <c r="G49" s="21">
        <f t="shared" si="14"/>
        <v>0</v>
      </c>
      <c r="H49" s="20">
        <f>H50+H51</f>
        <v>0</v>
      </c>
      <c r="I49" s="20">
        <f t="shared" ref="I49:O49" si="90">I50+I51</f>
        <v>0</v>
      </c>
      <c r="J49" s="20">
        <f t="shared" si="90"/>
        <v>0</v>
      </c>
      <c r="K49" s="20">
        <f t="shared" si="90"/>
        <v>0</v>
      </c>
      <c r="L49" s="20">
        <f t="shared" si="90"/>
        <v>0</v>
      </c>
      <c r="M49" s="20">
        <f t="shared" si="90"/>
        <v>0</v>
      </c>
      <c r="N49" s="20">
        <f t="shared" si="90"/>
        <v>0</v>
      </c>
      <c r="O49" s="20">
        <f t="shared" si="90"/>
        <v>0</v>
      </c>
      <c r="P49" s="20">
        <f t="shared" si="15"/>
        <v>0</v>
      </c>
      <c r="Q49" s="20">
        <f t="shared" si="15"/>
        <v>0</v>
      </c>
      <c r="R49" s="20">
        <f>R50+R51</f>
        <v>0</v>
      </c>
      <c r="S49" s="20">
        <f t="shared" ref="S49:Y49" si="91">S50+S51</f>
        <v>0</v>
      </c>
      <c r="T49" s="20">
        <f t="shared" si="91"/>
        <v>0</v>
      </c>
      <c r="U49" s="20">
        <f t="shared" si="91"/>
        <v>0</v>
      </c>
      <c r="V49" s="20">
        <f t="shared" si="91"/>
        <v>0</v>
      </c>
      <c r="W49" s="20">
        <f t="shared" si="91"/>
        <v>0</v>
      </c>
      <c r="X49" s="20">
        <f t="shared" si="91"/>
        <v>0</v>
      </c>
      <c r="Y49" s="20">
        <f t="shared" si="91"/>
        <v>0</v>
      </c>
      <c r="Z49" s="20">
        <f t="shared" si="16"/>
        <v>0</v>
      </c>
      <c r="AA49" s="20">
        <f t="shared" si="16"/>
        <v>0</v>
      </c>
      <c r="AB49" s="20">
        <f t="shared" si="16"/>
        <v>0</v>
      </c>
      <c r="AC49" s="20">
        <f t="shared" si="16"/>
        <v>0</v>
      </c>
      <c r="AD49" s="20">
        <f t="shared" si="16"/>
        <v>0</v>
      </c>
      <c r="AE49" s="20">
        <f t="shared" si="16"/>
        <v>0</v>
      </c>
      <c r="AF49" s="20">
        <f t="shared" si="16"/>
        <v>0</v>
      </c>
      <c r="AG49" s="20">
        <f t="shared" si="16"/>
        <v>0</v>
      </c>
      <c r="AH49" s="20">
        <f t="shared" si="16"/>
        <v>0</v>
      </c>
      <c r="AI49" s="20">
        <f t="shared" si="16"/>
        <v>0</v>
      </c>
      <c r="AJ49" s="20">
        <f t="shared" si="8"/>
        <v>5000.3999999999996</v>
      </c>
      <c r="AK49" s="20">
        <f t="shared" ref="AK49:AN49" si="92">AK50+AK51</f>
        <v>0</v>
      </c>
      <c r="AL49" s="20">
        <f t="shared" si="92"/>
        <v>0</v>
      </c>
      <c r="AM49" s="20">
        <f t="shared" si="92"/>
        <v>0</v>
      </c>
      <c r="AN49" s="20">
        <f t="shared" si="92"/>
        <v>5000.3999999999996</v>
      </c>
      <c r="AO49" s="20">
        <f t="shared" si="17"/>
        <v>0</v>
      </c>
      <c r="AP49" s="20">
        <f t="shared" ref="AP49:AS49" si="93">AP50+AP51</f>
        <v>0</v>
      </c>
      <c r="AQ49" s="20">
        <f t="shared" si="93"/>
        <v>0</v>
      </c>
      <c r="AR49" s="20">
        <f t="shared" si="93"/>
        <v>0</v>
      </c>
      <c r="AS49" s="20">
        <f t="shared" si="93"/>
        <v>0</v>
      </c>
      <c r="AT49" s="20">
        <f t="shared" si="18"/>
        <v>5000.3999999999996</v>
      </c>
      <c r="AU49" s="20">
        <f t="shared" si="18"/>
        <v>0</v>
      </c>
      <c r="AV49" s="20">
        <f t="shared" si="18"/>
        <v>0</v>
      </c>
      <c r="AW49" s="20">
        <f t="shared" si="18"/>
        <v>0</v>
      </c>
      <c r="AX49" s="20">
        <f t="shared" si="18"/>
        <v>5000.3999999999996</v>
      </c>
      <c r="AY49" s="20">
        <f t="shared" si="19"/>
        <v>0</v>
      </c>
      <c r="AZ49" s="20">
        <f t="shared" ref="AZ49:BC49" si="94">AZ50+AZ51</f>
        <v>0</v>
      </c>
      <c r="BA49" s="20">
        <f t="shared" si="94"/>
        <v>0</v>
      </c>
      <c r="BB49" s="20">
        <f t="shared" si="94"/>
        <v>0</v>
      </c>
      <c r="BC49" s="20">
        <f t="shared" si="94"/>
        <v>0</v>
      </c>
      <c r="BD49" s="20">
        <f t="shared" si="20"/>
        <v>0</v>
      </c>
      <c r="BE49" s="20">
        <f t="shared" ref="BE49:BH49" si="95">BE50+BE51</f>
        <v>0</v>
      </c>
      <c r="BF49" s="20">
        <f t="shared" si="95"/>
        <v>0</v>
      </c>
      <c r="BG49" s="20">
        <f t="shared" si="95"/>
        <v>0</v>
      </c>
      <c r="BH49" s="20">
        <f t="shared" si="95"/>
        <v>0</v>
      </c>
      <c r="BI49" s="20">
        <f t="shared" si="21"/>
        <v>0</v>
      </c>
      <c r="BJ49" s="20">
        <f t="shared" si="21"/>
        <v>0</v>
      </c>
      <c r="BK49" s="20">
        <f t="shared" si="21"/>
        <v>0</v>
      </c>
      <c r="BL49" s="20">
        <f t="shared" si="21"/>
        <v>0</v>
      </c>
      <c r="BM49" s="20">
        <f t="shared" si="21"/>
        <v>0</v>
      </c>
      <c r="BN49" s="20">
        <f t="shared" si="22"/>
        <v>0</v>
      </c>
      <c r="BO49" s="20">
        <f t="shared" ref="BO49:BR49" si="96">BO50+BO51</f>
        <v>0</v>
      </c>
      <c r="BP49" s="20">
        <f t="shared" si="96"/>
        <v>0</v>
      </c>
      <c r="BQ49" s="20">
        <f t="shared" si="96"/>
        <v>0</v>
      </c>
      <c r="BR49" s="20">
        <f t="shared" si="96"/>
        <v>0</v>
      </c>
      <c r="BS49" s="20">
        <f t="shared" si="23"/>
        <v>0</v>
      </c>
      <c r="BT49" s="20">
        <f t="shared" ref="BT49:BW49" si="97">BT50+BT51</f>
        <v>0</v>
      </c>
      <c r="BU49" s="20">
        <f t="shared" si="97"/>
        <v>0</v>
      </c>
      <c r="BV49" s="20">
        <f t="shared" si="97"/>
        <v>0</v>
      </c>
      <c r="BW49" s="20">
        <f t="shared" si="97"/>
        <v>0</v>
      </c>
      <c r="BX49" s="20">
        <f t="shared" si="24"/>
        <v>0</v>
      </c>
      <c r="BY49" s="20">
        <f t="shared" si="24"/>
        <v>0</v>
      </c>
      <c r="BZ49" s="20">
        <f t="shared" si="24"/>
        <v>0</v>
      </c>
      <c r="CA49" s="20">
        <f t="shared" si="24"/>
        <v>0</v>
      </c>
      <c r="CB49" s="20">
        <f t="shared" si="24"/>
        <v>0</v>
      </c>
      <c r="CC49" s="20">
        <f t="shared" si="25"/>
        <v>0</v>
      </c>
      <c r="CD49" s="20">
        <f t="shared" si="25"/>
        <v>0</v>
      </c>
      <c r="CE49" s="20">
        <f t="shared" si="25"/>
        <v>0</v>
      </c>
      <c r="CF49" s="20">
        <f t="shared" si="25"/>
        <v>0</v>
      </c>
      <c r="CG49" s="20">
        <f t="shared" si="25"/>
        <v>0</v>
      </c>
      <c r="CH49" s="20">
        <f t="shared" si="25"/>
        <v>0</v>
      </c>
      <c r="CI49" s="20">
        <f t="shared" si="25"/>
        <v>0</v>
      </c>
      <c r="CJ49" s="20">
        <f t="shared" si="25"/>
        <v>0</v>
      </c>
      <c r="CK49" s="20">
        <f t="shared" si="25"/>
        <v>0</v>
      </c>
      <c r="CL49" s="20">
        <f t="shared" si="25"/>
        <v>0</v>
      </c>
      <c r="CM49" s="20">
        <f t="shared" si="26"/>
        <v>0</v>
      </c>
      <c r="CN49" s="20">
        <f t="shared" si="26"/>
        <v>0</v>
      </c>
      <c r="CO49" s="20">
        <f t="shared" si="26"/>
        <v>0</v>
      </c>
      <c r="CP49" s="20">
        <f t="shared" si="26"/>
        <v>0</v>
      </c>
      <c r="CQ49" s="20">
        <f t="shared" si="26"/>
        <v>0</v>
      </c>
    </row>
    <row r="50" spans="1:95" ht="93" customHeight="1" x14ac:dyDescent="0.25">
      <c r="A50" s="17" t="s">
        <v>89</v>
      </c>
      <c r="B50" s="3" t="s">
        <v>14</v>
      </c>
      <c r="C50" s="17">
        <v>6817</v>
      </c>
      <c r="D50" s="17">
        <v>1</v>
      </c>
      <c r="E50" s="5" t="s">
        <v>58</v>
      </c>
      <c r="F50" s="21">
        <f t="shared" si="14"/>
        <v>0</v>
      </c>
      <c r="G50" s="21">
        <f t="shared" si="14"/>
        <v>0</v>
      </c>
      <c r="H50" s="20"/>
      <c r="I50" s="20"/>
      <c r="J50" s="20"/>
      <c r="K50" s="20"/>
      <c r="L50" s="20"/>
      <c r="M50" s="20"/>
      <c r="N50" s="20"/>
      <c r="O50" s="20"/>
      <c r="P50" s="20">
        <f t="shared" si="15"/>
        <v>0</v>
      </c>
      <c r="Q50" s="20">
        <f t="shared" si="15"/>
        <v>0</v>
      </c>
      <c r="R50" s="20"/>
      <c r="S50" s="20"/>
      <c r="T50" s="20"/>
      <c r="U50" s="20"/>
      <c r="V50" s="20"/>
      <c r="W50" s="20"/>
      <c r="X50" s="20"/>
      <c r="Y50" s="20"/>
      <c r="Z50" s="20">
        <f t="shared" si="16"/>
        <v>0</v>
      </c>
      <c r="AA50" s="20">
        <f t="shared" si="16"/>
        <v>0</v>
      </c>
      <c r="AB50" s="20">
        <f t="shared" si="16"/>
        <v>0</v>
      </c>
      <c r="AC50" s="20">
        <f t="shared" si="16"/>
        <v>0</v>
      </c>
      <c r="AD50" s="20">
        <f t="shared" si="16"/>
        <v>0</v>
      </c>
      <c r="AE50" s="20">
        <f t="shared" si="16"/>
        <v>0</v>
      </c>
      <c r="AF50" s="20">
        <f t="shared" si="16"/>
        <v>0</v>
      </c>
      <c r="AG50" s="20">
        <f t="shared" si="16"/>
        <v>0</v>
      </c>
      <c r="AH50" s="20">
        <f t="shared" si="16"/>
        <v>0</v>
      </c>
      <c r="AI50" s="20">
        <f t="shared" si="16"/>
        <v>0</v>
      </c>
      <c r="AJ50" s="20">
        <f t="shared" si="8"/>
        <v>0</v>
      </c>
      <c r="AK50" s="20"/>
      <c r="AL50" s="20"/>
      <c r="AM50" s="20"/>
      <c r="AN50" s="20"/>
      <c r="AO50" s="20">
        <f t="shared" si="17"/>
        <v>0</v>
      </c>
      <c r="AP50" s="20"/>
      <c r="AQ50" s="20"/>
      <c r="AR50" s="20"/>
      <c r="AS50" s="20"/>
      <c r="AT50" s="20">
        <f t="shared" si="18"/>
        <v>0</v>
      </c>
      <c r="AU50" s="20">
        <f t="shared" si="18"/>
        <v>0</v>
      </c>
      <c r="AV50" s="20">
        <f t="shared" si="18"/>
        <v>0</v>
      </c>
      <c r="AW50" s="20">
        <f t="shared" si="18"/>
        <v>0</v>
      </c>
      <c r="AX50" s="20">
        <f t="shared" si="18"/>
        <v>0</v>
      </c>
      <c r="AY50" s="20">
        <f t="shared" si="19"/>
        <v>0</v>
      </c>
      <c r="AZ50" s="20"/>
      <c r="BA50" s="20"/>
      <c r="BB50" s="20"/>
      <c r="BC50" s="20"/>
      <c r="BD50" s="20">
        <f t="shared" si="20"/>
        <v>0</v>
      </c>
      <c r="BE50" s="20"/>
      <c r="BF50" s="20"/>
      <c r="BG50" s="20"/>
      <c r="BH50" s="20"/>
      <c r="BI50" s="20">
        <f t="shared" si="21"/>
        <v>0</v>
      </c>
      <c r="BJ50" s="20">
        <f t="shared" si="21"/>
        <v>0</v>
      </c>
      <c r="BK50" s="20">
        <f t="shared" si="21"/>
        <v>0</v>
      </c>
      <c r="BL50" s="20">
        <f t="shared" si="21"/>
        <v>0</v>
      </c>
      <c r="BM50" s="20">
        <f t="shared" si="21"/>
        <v>0</v>
      </c>
      <c r="BN50" s="20">
        <f t="shared" si="22"/>
        <v>0</v>
      </c>
      <c r="BO50" s="20"/>
      <c r="BP50" s="20"/>
      <c r="BQ50" s="20"/>
      <c r="BR50" s="20"/>
      <c r="BS50" s="20">
        <f t="shared" si="23"/>
        <v>0</v>
      </c>
      <c r="BT50" s="20"/>
      <c r="BU50" s="20"/>
      <c r="BV50" s="20"/>
      <c r="BW50" s="20"/>
      <c r="BX50" s="20">
        <f t="shared" si="24"/>
        <v>0</v>
      </c>
      <c r="BY50" s="20">
        <f t="shared" si="24"/>
        <v>0</v>
      </c>
      <c r="BZ50" s="20">
        <f t="shared" si="24"/>
        <v>0</v>
      </c>
      <c r="CA50" s="20">
        <f t="shared" si="24"/>
        <v>0</v>
      </c>
      <c r="CB50" s="20">
        <f t="shared" si="24"/>
        <v>0</v>
      </c>
      <c r="CC50" s="20">
        <f t="shared" si="25"/>
        <v>0</v>
      </c>
      <c r="CD50" s="20">
        <f t="shared" si="25"/>
        <v>0</v>
      </c>
      <c r="CE50" s="20">
        <f t="shared" si="25"/>
        <v>0</v>
      </c>
      <c r="CF50" s="20">
        <f t="shared" si="25"/>
        <v>0</v>
      </c>
      <c r="CG50" s="20">
        <f t="shared" si="25"/>
        <v>0</v>
      </c>
      <c r="CH50" s="20">
        <f t="shared" si="25"/>
        <v>0</v>
      </c>
      <c r="CI50" s="20">
        <f t="shared" si="25"/>
        <v>0</v>
      </c>
      <c r="CJ50" s="20">
        <f t="shared" si="25"/>
        <v>0</v>
      </c>
      <c r="CK50" s="20">
        <f t="shared" si="25"/>
        <v>0</v>
      </c>
      <c r="CL50" s="20">
        <f t="shared" si="25"/>
        <v>0</v>
      </c>
      <c r="CM50" s="20">
        <f t="shared" si="26"/>
        <v>0</v>
      </c>
      <c r="CN50" s="20">
        <f t="shared" si="26"/>
        <v>0</v>
      </c>
      <c r="CO50" s="20">
        <f t="shared" si="26"/>
        <v>0</v>
      </c>
      <c r="CP50" s="20">
        <f t="shared" si="26"/>
        <v>0</v>
      </c>
      <c r="CQ50" s="20">
        <f t="shared" si="26"/>
        <v>0</v>
      </c>
    </row>
    <row r="51" spans="1:95" ht="93" customHeight="1" x14ac:dyDescent="0.25">
      <c r="A51" s="17" t="s">
        <v>89</v>
      </c>
      <c r="B51" s="3" t="s">
        <v>14</v>
      </c>
      <c r="C51" s="17">
        <v>6817</v>
      </c>
      <c r="D51" s="17">
        <v>1</v>
      </c>
      <c r="E51" s="5" t="s">
        <v>54</v>
      </c>
      <c r="F51" s="21">
        <f t="shared" si="14"/>
        <v>0</v>
      </c>
      <c r="G51" s="21">
        <f t="shared" si="14"/>
        <v>0</v>
      </c>
      <c r="H51" s="20"/>
      <c r="I51" s="20"/>
      <c r="J51" s="20"/>
      <c r="K51" s="20"/>
      <c r="L51" s="20"/>
      <c r="M51" s="20"/>
      <c r="N51" s="20"/>
      <c r="O51" s="20"/>
      <c r="P51" s="20">
        <f t="shared" si="15"/>
        <v>0</v>
      </c>
      <c r="Q51" s="20">
        <f t="shared" si="15"/>
        <v>0</v>
      </c>
      <c r="R51" s="20"/>
      <c r="S51" s="20"/>
      <c r="T51" s="20"/>
      <c r="U51" s="20"/>
      <c r="V51" s="20"/>
      <c r="W51" s="20"/>
      <c r="X51" s="20"/>
      <c r="Y51" s="20"/>
      <c r="Z51" s="20">
        <f t="shared" si="16"/>
        <v>0</v>
      </c>
      <c r="AA51" s="20">
        <f t="shared" si="16"/>
        <v>0</v>
      </c>
      <c r="AB51" s="20">
        <f t="shared" si="16"/>
        <v>0</v>
      </c>
      <c r="AC51" s="20">
        <f t="shared" si="16"/>
        <v>0</v>
      </c>
      <c r="AD51" s="20">
        <f t="shared" si="16"/>
        <v>0</v>
      </c>
      <c r="AE51" s="20">
        <f t="shared" si="16"/>
        <v>0</v>
      </c>
      <c r="AF51" s="20">
        <f t="shared" si="16"/>
        <v>0</v>
      </c>
      <c r="AG51" s="20">
        <f t="shared" si="16"/>
        <v>0</v>
      </c>
      <c r="AH51" s="20">
        <f t="shared" si="16"/>
        <v>0</v>
      </c>
      <c r="AI51" s="20">
        <f t="shared" si="16"/>
        <v>0</v>
      </c>
      <c r="AJ51" s="20">
        <f t="shared" si="8"/>
        <v>5000.3999999999996</v>
      </c>
      <c r="AK51" s="20"/>
      <c r="AL51" s="20"/>
      <c r="AM51" s="20"/>
      <c r="AN51" s="20">
        <v>5000.3999999999996</v>
      </c>
      <c r="AO51" s="20">
        <f t="shared" si="17"/>
        <v>0</v>
      </c>
      <c r="AP51" s="20"/>
      <c r="AQ51" s="20"/>
      <c r="AR51" s="20"/>
      <c r="AS51" s="20"/>
      <c r="AT51" s="20">
        <f t="shared" si="18"/>
        <v>5000.3999999999996</v>
      </c>
      <c r="AU51" s="20">
        <f t="shared" si="18"/>
        <v>0</v>
      </c>
      <c r="AV51" s="20">
        <f t="shared" si="18"/>
        <v>0</v>
      </c>
      <c r="AW51" s="20">
        <f t="shared" si="18"/>
        <v>0</v>
      </c>
      <c r="AX51" s="20">
        <f t="shared" si="18"/>
        <v>5000.3999999999996</v>
      </c>
      <c r="AY51" s="20">
        <f t="shared" si="19"/>
        <v>0</v>
      </c>
      <c r="AZ51" s="20"/>
      <c r="BA51" s="20"/>
      <c r="BB51" s="20"/>
      <c r="BC51" s="20"/>
      <c r="BD51" s="20">
        <f t="shared" si="20"/>
        <v>0</v>
      </c>
      <c r="BE51" s="20"/>
      <c r="BF51" s="20"/>
      <c r="BG51" s="20"/>
      <c r="BH51" s="20"/>
      <c r="BI51" s="20">
        <f t="shared" si="21"/>
        <v>0</v>
      </c>
      <c r="BJ51" s="20">
        <f t="shared" si="21"/>
        <v>0</v>
      </c>
      <c r="BK51" s="20">
        <f t="shared" si="21"/>
        <v>0</v>
      </c>
      <c r="BL51" s="20">
        <f t="shared" si="21"/>
        <v>0</v>
      </c>
      <c r="BM51" s="20">
        <f t="shared" si="21"/>
        <v>0</v>
      </c>
      <c r="BN51" s="20">
        <f t="shared" si="22"/>
        <v>0</v>
      </c>
      <c r="BO51" s="20"/>
      <c r="BP51" s="20"/>
      <c r="BQ51" s="20"/>
      <c r="BR51" s="20"/>
      <c r="BS51" s="20">
        <f t="shared" si="23"/>
        <v>0</v>
      </c>
      <c r="BT51" s="20"/>
      <c r="BU51" s="20"/>
      <c r="BV51" s="20"/>
      <c r="BW51" s="20"/>
      <c r="BX51" s="20">
        <f t="shared" si="24"/>
        <v>0</v>
      </c>
      <c r="BY51" s="20">
        <f t="shared" si="24"/>
        <v>0</v>
      </c>
      <c r="BZ51" s="20">
        <f t="shared" si="24"/>
        <v>0</v>
      </c>
      <c r="CA51" s="20">
        <f t="shared" si="24"/>
        <v>0</v>
      </c>
      <c r="CB51" s="20">
        <f t="shared" si="24"/>
        <v>0</v>
      </c>
      <c r="CC51" s="20">
        <f t="shared" si="25"/>
        <v>0</v>
      </c>
      <c r="CD51" s="20">
        <f t="shared" si="25"/>
        <v>0</v>
      </c>
      <c r="CE51" s="20">
        <f t="shared" si="25"/>
        <v>0</v>
      </c>
      <c r="CF51" s="20">
        <f t="shared" si="25"/>
        <v>0</v>
      </c>
      <c r="CG51" s="20">
        <f t="shared" si="25"/>
        <v>0</v>
      </c>
      <c r="CH51" s="20">
        <f t="shared" si="25"/>
        <v>0</v>
      </c>
      <c r="CI51" s="20">
        <f t="shared" si="25"/>
        <v>0</v>
      </c>
      <c r="CJ51" s="20">
        <f t="shared" si="25"/>
        <v>0</v>
      </c>
      <c r="CK51" s="20">
        <f t="shared" si="25"/>
        <v>0</v>
      </c>
      <c r="CL51" s="20">
        <f t="shared" si="25"/>
        <v>0</v>
      </c>
      <c r="CM51" s="20">
        <f t="shared" si="26"/>
        <v>0</v>
      </c>
      <c r="CN51" s="20">
        <f t="shared" si="26"/>
        <v>0</v>
      </c>
      <c r="CO51" s="20">
        <f t="shared" si="26"/>
        <v>0</v>
      </c>
      <c r="CP51" s="20">
        <f t="shared" si="26"/>
        <v>0</v>
      </c>
      <c r="CQ51" s="20">
        <f t="shared" si="26"/>
        <v>0</v>
      </c>
    </row>
    <row r="52" spans="1:95" ht="94.5" customHeight="1" x14ac:dyDescent="0.25">
      <c r="A52" s="17" t="s">
        <v>90</v>
      </c>
      <c r="B52" s="7" t="s">
        <v>15</v>
      </c>
      <c r="C52" s="17">
        <v>6819</v>
      </c>
      <c r="D52" s="17">
        <v>1</v>
      </c>
      <c r="E52" s="10" t="s">
        <v>152</v>
      </c>
      <c r="F52" s="21">
        <f t="shared" si="14"/>
        <v>24350</v>
      </c>
      <c r="G52" s="21">
        <f t="shared" si="14"/>
        <v>24350</v>
      </c>
      <c r="H52" s="20">
        <f>H53+H54</f>
        <v>0</v>
      </c>
      <c r="I52" s="20">
        <f t="shared" ref="I52:O52" si="98">I53+I54</f>
        <v>0</v>
      </c>
      <c r="J52" s="20">
        <f t="shared" si="98"/>
        <v>0</v>
      </c>
      <c r="K52" s="20">
        <f t="shared" si="98"/>
        <v>0</v>
      </c>
      <c r="L52" s="20">
        <f t="shared" si="98"/>
        <v>0</v>
      </c>
      <c r="M52" s="20">
        <f t="shared" si="98"/>
        <v>0</v>
      </c>
      <c r="N52" s="20">
        <f t="shared" si="98"/>
        <v>24350</v>
      </c>
      <c r="O52" s="20">
        <f t="shared" si="98"/>
        <v>24350</v>
      </c>
      <c r="P52" s="20">
        <f t="shared" si="15"/>
        <v>0</v>
      </c>
      <c r="Q52" s="20">
        <f t="shared" si="15"/>
        <v>0</v>
      </c>
      <c r="R52" s="20">
        <f t="shared" ref="R52:Y52" si="99">R53+R54</f>
        <v>0</v>
      </c>
      <c r="S52" s="20">
        <f t="shared" si="99"/>
        <v>0</v>
      </c>
      <c r="T52" s="20">
        <f t="shared" si="99"/>
        <v>0</v>
      </c>
      <c r="U52" s="20">
        <f t="shared" si="99"/>
        <v>0</v>
      </c>
      <c r="V52" s="20">
        <f t="shared" si="99"/>
        <v>0</v>
      </c>
      <c r="W52" s="20">
        <f t="shared" si="99"/>
        <v>0</v>
      </c>
      <c r="X52" s="20">
        <f t="shared" si="99"/>
        <v>0</v>
      </c>
      <c r="Y52" s="20">
        <f t="shared" si="99"/>
        <v>0</v>
      </c>
      <c r="Z52" s="20">
        <f t="shared" si="16"/>
        <v>24350</v>
      </c>
      <c r="AA52" s="20">
        <f t="shared" ref="AA52:AI73" si="100">G52-Q52</f>
        <v>24350</v>
      </c>
      <c r="AB52" s="20">
        <f t="shared" si="100"/>
        <v>0</v>
      </c>
      <c r="AC52" s="20">
        <f t="shared" si="100"/>
        <v>0</v>
      </c>
      <c r="AD52" s="20">
        <f t="shared" si="100"/>
        <v>0</v>
      </c>
      <c r="AE52" s="20">
        <f t="shared" si="100"/>
        <v>0</v>
      </c>
      <c r="AF52" s="20">
        <f t="shared" si="100"/>
        <v>0</v>
      </c>
      <c r="AG52" s="20">
        <f t="shared" si="100"/>
        <v>0</v>
      </c>
      <c r="AH52" s="20">
        <f t="shared" si="100"/>
        <v>24350</v>
      </c>
      <c r="AI52" s="20">
        <f t="shared" si="100"/>
        <v>24350</v>
      </c>
      <c r="AJ52" s="20">
        <f t="shared" si="8"/>
        <v>4700</v>
      </c>
      <c r="AK52" s="20">
        <f t="shared" ref="AK52:AN52" si="101">AK53+AK54</f>
        <v>0</v>
      </c>
      <c r="AL52" s="20">
        <f t="shared" si="101"/>
        <v>0</v>
      </c>
      <c r="AM52" s="20">
        <f t="shared" si="101"/>
        <v>0</v>
      </c>
      <c r="AN52" s="20">
        <f t="shared" si="101"/>
        <v>4700</v>
      </c>
      <c r="AO52" s="20">
        <f t="shared" si="17"/>
        <v>0</v>
      </c>
      <c r="AP52" s="20">
        <f t="shared" ref="AP52:AS52" si="102">AP53+AP54</f>
        <v>0</v>
      </c>
      <c r="AQ52" s="20">
        <f t="shared" si="102"/>
        <v>0</v>
      </c>
      <c r="AR52" s="20">
        <f t="shared" si="102"/>
        <v>0</v>
      </c>
      <c r="AS52" s="20">
        <f t="shared" si="102"/>
        <v>0</v>
      </c>
      <c r="AT52" s="20">
        <f t="shared" si="18"/>
        <v>4700</v>
      </c>
      <c r="AU52" s="20">
        <f t="shared" si="18"/>
        <v>0</v>
      </c>
      <c r="AV52" s="20">
        <f t="shared" si="18"/>
        <v>0</v>
      </c>
      <c r="AW52" s="20">
        <f t="shared" si="18"/>
        <v>0</v>
      </c>
      <c r="AX52" s="20">
        <f t="shared" si="18"/>
        <v>4700</v>
      </c>
      <c r="AY52" s="20">
        <f t="shared" si="19"/>
        <v>0</v>
      </c>
      <c r="AZ52" s="20">
        <f t="shared" ref="AZ52:BC52" si="103">AZ53+AZ54</f>
        <v>0</v>
      </c>
      <c r="BA52" s="20">
        <f t="shared" si="103"/>
        <v>0</v>
      </c>
      <c r="BB52" s="20">
        <f t="shared" si="103"/>
        <v>0</v>
      </c>
      <c r="BC52" s="20">
        <f t="shared" si="103"/>
        <v>0</v>
      </c>
      <c r="BD52" s="20">
        <f t="shared" si="20"/>
        <v>0</v>
      </c>
      <c r="BE52" s="20">
        <f t="shared" ref="BE52:BH52" si="104">BE53+BE54</f>
        <v>0</v>
      </c>
      <c r="BF52" s="20">
        <f t="shared" si="104"/>
        <v>0</v>
      </c>
      <c r="BG52" s="20">
        <f t="shared" si="104"/>
        <v>0</v>
      </c>
      <c r="BH52" s="20">
        <f t="shared" si="104"/>
        <v>0</v>
      </c>
      <c r="BI52" s="20">
        <f t="shared" si="21"/>
        <v>0</v>
      </c>
      <c r="BJ52" s="20">
        <f t="shared" si="21"/>
        <v>0</v>
      </c>
      <c r="BK52" s="20">
        <f t="shared" si="21"/>
        <v>0</v>
      </c>
      <c r="BL52" s="20">
        <f t="shared" si="21"/>
        <v>0</v>
      </c>
      <c r="BM52" s="20">
        <f t="shared" si="21"/>
        <v>0</v>
      </c>
      <c r="BN52" s="20">
        <f t="shared" si="22"/>
        <v>0</v>
      </c>
      <c r="BO52" s="20">
        <f t="shared" ref="BO52:BR52" si="105">BO53+BO54</f>
        <v>0</v>
      </c>
      <c r="BP52" s="20">
        <f t="shared" si="105"/>
        <v>0</v>
      </c>
      <c r="BQ52" s="20">
        <f t="shared" si="105"/>
        <v>0</v>
      </c>
      <c r="BR52" s="20">
        <f t="shared" si="105"/>
        <v>0</v>
      </c>
      <c r="BS52" s="20">
        <f t="shared" si="23"/>
        <v>0</v>
      </c>
      <c r="BT52" s="20">
        <f t="shared" ref="BT52:BW52" si="106">BT53+BT54</f>
        <v>0</v>
      </c>
      <c r="BU52" s="20">
        <f t="shared" si="106"/>
        <v>0</v>
      </c>
      <c r="BV52" s="20">
        <f t="shared" si="106"/>
        <v>0</v>
      </c>
      <c r="BW52" s="20">
        <f t="shared" si="106"/>
        <v>0</v>
      </c>
      <c r="BX52" s="20">
        <f t="shared" si="24"/>
        <v>0</v>
      </c>
      <c r="BY52" s="20">
        <f t="shared" si="24"/>
        <v>0</v>
      </c>
      <c r="BZ52" s="20">
        <f t="shared" si="24"/>
        <v>0</v>
      </c>
      <c r="CA52" s="20">
        <f t="shared" si="24"/>
        <v>0</v>
      </c>
      <c r="CB52" s="20">
        <f t="shared" si="24"/>
        <v>0</v>
      </c>
      <c r="CC52" s="20">
        <f t="shared" si="25"/>
        <v>0</v>
      </c>
      <c r="CD52" s="20">
        <f t="shared" ref="CD52:CL73" si="107">BO52</f>
        <v>0</v>
      </c>
      <c r="CE52" s="20">
        <f t="shared" si="107"/>
        <v>0</v>
      </c>
      <c r="CF52" s="20">
        <f t="shared" si="107"/>
        <v>0</v>
      </c>
      <c r="CG52" s="20">
        <f t="shared" si="107"/>
        <v>0</v>
      </c>
      <c r="CH52" s="20">
        <f t="shared" si="107"/>
        <v>0</v>
      </c>
      <c r="CI52" s="20">
        <f t="shared" si="107"/>
        <v>0</v>
      </c>
      <c r="CJ52" s="20">
        <f t="shared" si="107"/>
        <v>0</v>
      </c>
      <c r="CK52" s="20">
        <f t="shared" si="107"/>
        <v>0</v>
      </c>
      <c r="CL52" s="20">
        <f t="shared" si="107"/>
        <v>0</v>
      </c>
      <c r="CM52" s="20">
        <f t="shared" si="26"/>
        <v>0</v>
      </c>
      <c r="CN52" s="20">
        <f t="shared" si="26"/>
        <v>0</v>
      </c>
      <c r="CO52" s="20">
        <f t="shared" si="26"/>
        <v>0</v>
      </c>
      <c r="CP52" s="20">
        <f t="shared" si="26"/>
        <v>0</v>
      </c>
      <c r="CQ52" s="20">
        <f t="shared" si="26"/>
        <v>0</v>
      </c>
    </row>
    <row r="53" spans="1:95" ht="94.5" customHeight="1" x14ac:dyDescent="0.25">
      <c r="A53" s="17" t="s">
        <v>90</v>
      </c>
      <c r="B53" s="3" t="s">
        <v>15</v>
      </c>
      <c r="C53" s="17">
        <v>6819</v>
      </c>
      <c r="D53" s="17">
        <v>1</v>
      </c>
      <c r="E53" s="4" t="s">
        <v>58</v>
      </c>
      <c r="F53" s="21">
        <f t="shared" si="14"/>
        <v>24350</v>
      </c>
      <c r="G53" s="21">
        <f t="shared" si="14"/>
        <v>24350</v>
      </c>
      <c r="H53" s="20"/>
      <c r="I53" s="20"/>
      <c r="J53" s="20"/>
      <c r="K53" s="20"/>
      <c r="L53" s="20"/>
      <c r="M53" s="20"/>
      <c r="N53" s="20">
        <v>24350</v>
      </c>
      <c r="O53" s="20">
        <v>24350</v>
      </c>
      <c r="P53" s="20">
        <f t="shared" si="15"/>
        <v>0</v>
      </c>
      <c r="Q53" s="20">
        <f t="shared" si="15"/>
        <v>0</v>
      </c>
      <c r="R53" s="20"/>
      <c r="S53" s="20"/>
      <c r="T53" s="20"/>
      <c r="U53" s="20"/>
      <c r="V53" s="20"/>
      <c r="W53" s="20"/>
      <c r="X53" s="20"/>
      <c r="Y53" s="20"/>
      <c r="Z53" s="20">
        <f t="shared" ref="Z53:Z73" si="108">F53-P53</f>
        <v>24350</v>
      </c>
      <c r="AA53" s="20">
        <f t="shared" si="100"/>
        <v>24350</v>
      </c>
      <c r="AB53" s="20">
        <f t="shared" si="100"/>
        <v>0</v>
      </c>
      <c r="AC53" s="20">
        <f t="shared" si="100"/>
        <v>0</v>
      </c>
      <c r="AD53" s="20">
        <f t="shared" si="100"/>
        <v>0</v>
      </c>
      <c r="AE53" s="20">
        <f t="shared" si="100"/>
        <v>0</v>
      </c>
      <c r="AF53" s="20">
        <f t="shared" si="100"/>
        <v>0</v>
      </c>
      <c r="AG53" s="20">
        <f t="shared" si="100"/>
        <v>0</v>
      </c>
      <c r="AH53" s="20">
        <f t="shared" si="100"/>
        <v>24350</v>
      </c>
      <c r="AI53" s="20">
        <f t="shared" si="100"/>
        <v>24350</v>
      </c>
      <c r="AJ53" s="20">
        <f t="shared" si="8"/>
        <v>4700</v>
      </c>
      <c r="AK53" s="20"/>
      <c r="AL53" s="20"/>
      <c r="AM53" s="20"/>
      <c r="AN53" s="20">
        <v>4700</v>
      </c>
      <c r="AO53" s="20">
        <f t="shared" si="17"/>
        <v>0</v>
      </c>
      <c r="AP53" s="20"/>
      <c r="AQ53" s="20"/>
      <c r="AR53" s="20"/>
      <c r="AS53" s="20"/>
      <c r="AT53" s="20">
        <f t="shared" si="18"/>
        <v>4700</v>
      </c>
      <c r="AU53" s="20">
        <f t="shared" si="18"/>
        <v>0</v>
      </c>
      <c r="AV53" s="20">
        <f t="shared" si="18"/>
        <v>0</v>
      </c>
      <c r="AW53" s="20">
        <f t="shared" si="18"/>
        <v>0</v>
      </c>
      <c r="AX53" s="20">
        <f t="shared" si="18"/>
        <v>4700</v>
      </c>
      <c r="AY53" s="20">
        <f t="shared" si="19"/>
        <v>0</v>
      </c>
      <c r="AZ53" s="20"/>
      <c r="BA53" s="20"/>
      <c r="BB53" s="20"/>
      <c r="BC53" s="20"/>
      <c r="BD53" s="20">
        <f t="shared" si="20"/>
        <v>0</v>
      </c>
      <c r="BE53" s="20"/>
      <c r="BF53" s="20"/>
      <c r="BG53" s="20"/>
      <c r="BH53" s="20"/>
      <c r="BI53" s="20">
        <f t="shared" si="21"/>
        <v>0</v>
      </c>
      <c r="BJ53" s="20">
        <f t="shared" si="21"/>
        <v>0</v>
      </c>
      <c r="BK53" s="20">
        <f t="shared" si="21"/>
        <v>0</v>
      </c>
      <c r="BL53" s="20">
        <f t="shared" si="21"/>
        <v>0</v>
      </c>
      <c r="BM53" s="20">
        <f t="shared" si="21"/>
        <v>0</v>
      </c>
      <c r="BN53" s="20">
        <f t="shared" si="22"/>
        <v>0</v>
      </c>
      <c r="BO53" s="20"/>
      <c r="BP53" s="20"/>
      <c r="BQ53" s="20"/>
      <c r="BR53" s="20"/>
      <c r="BS53" s="20">
        <f t="shared" si="23"/>
        <v>0</v>
      </c>
      <c r="BT53" s="20"/>
      <c r="BU53" s="20"/>
      <c r="BV53" s="20"/>
      <c r="BW53" s="20"/>
      <c r="BX53" s="20">
        <f t="shared" si="24"/>
        <v>0</v>
      </c>
      <c r="BY53" s="20">
        <f t="shared" si="24"/>
        <v>0</v>
      </c>
      <c r="BZ53" s="20">
        <f t="shared" si="24"/>
        <v>0</v>
      </c>
      <c r="CA53" s="20">
        <f t="shared" si="24"/>
        <v>0</v>
      </c>
      <c r="CB53" s="20">
        <f t="shared" si="24"/>
        <v>0</v>
      </c>
      <c r="CC53" s="20">
        <f t="shared" ref="CC53:CC73" si="109">BN53</f>
        <v>0</v>
      </c>
      <c r="CD53" s="20">
        <f t="shared" si="107"/>
        <v>0</v>
      </c>
      <c r="CE53" s="20">
        <f t="shared" si="107"/>
        <v>0</v>
      </c>
      <c r="CF53" s="20">
        <f t="shared" si="107"/>
        <v>0</v>
      </c>
      <c r="CG53" s="20">
        <f t="shared" si="107"/>
        <v>0</v>
      </c>
      <c r="CH53" s="20">
        <f t="shared" si="107"/>
        <v>0</v>
      </c>
      <c r="CI53" s="20">
        <f t="shared" si="107"/>
        <v>0</v>
      </c>
      <c r="CJ53" s="20">
        <f t="shared" si="107"/>
        <v>0</v>
      </c>
      <c r="CK53" s="20">
        <f t="shared" si="107"/>
        <v>0</v>
      </c>
      <c r="CL53" s="20">
        <f t="shared" si="107"/>
        <v>0</v>
      </c>
      <c r="CM53" s="20">
        <f t="shared" si="26"/>
        <v>0</v>
      </c>
      <c r="CN53" s="20">
        <f t="shared" si="26"/>
        <v>0</v>
      </c>
      <c r="CO53" s="20">
        <f t="shared" si="26"/>
        <v>0</v>
      </c>
      <c r="CP53" s="20">
        <f t="shared" si="26"/>
        <v>0</v>
      </c>
      <c r="CQ53" s="20">
        <f t="shared" si="26"/>
        <v>0</v>
      </c>
    </row>
    <row r="54" spans="1:95" ht="94.5" customHeight="1" x14ac:dyDescent="0.25">
      <c r="A54" s="17" t="s">
        <v>90</v>
      </c>
      <c r="B54" s="3" t="s">
        <v>15</v>
      </c>
      <c r="C54" s="17">
        <v>6819</v>
      </c>
      <c r="D54" s="17">
        <v>1</v>
      </c>
      <c r="E54" s="4" t="s">
        <v>55</v>
      </c>
      <c r="F54" s="21">
        <f t="shared" si="14"/>
        <v>0</v>
      </c>
      <c r="G54" s="21">
        <f t="shared" si="14"/>
        <v>0</v>
      </c>
      <c r="H54" s="20"/>
      <c r="I54" s="20"/>
      <c r="J54" s="20"/>
      <c r="K54" s="20"/>
      <c r="L54" s="20"/>
      <c r="M54" s="20"/>
      <c r="N54" s="20"/>
      <c r="O54" s="20"/>
      <c r="P54" s="20">
        <f t="shared" si="15"/>
        <v>0</v>
      </c>
      <c r="Q54" s="20">
        <f t="shared" si="15"/>
        <v>0</v>
      </c>
      <c r="R54" s="20"/>
      <c r="S54" s="20"/>
      <c r="T54" s="20"/>
      <c r="U54" s="20"/>
      <c r="V54" s="20"/>
      <c r="W54" s="20"/>
      <c r="X54" s="20"/>
      <c r="Y54" s="20"/>
      <c r="Z54" s="20">
        <f t="shared" si="108"/>
        <v>0</v>
      </c>
      <c r="AA54" s="20">
        <f t="shared" si="100"/>
        <v>0</v>
      </c>
      <c r="AB54" s="20">
        <f t="shared" si="100"/>
        <v>0</v>
      </c>
      <c r="AC54" s="20">
        <f t="shared" si="100"/>
        <v>0</v>
      </c>
      <c r="AD54" s="20">
        <f t="shared" si="100"/>
        <v>0</v>
      </c>
      <c r="AE54" s="20">
        <f t="shared" si="100"/>
        <v>0</v>
      </c>
      <c r="AF54" s="20">
        <f t="shared" si="100"/>
        <v>0</v>
      </c>
      <c r="AG54" s="20">
        <f t="shared" si="100"/>
        <v>0</v>
      </c>
      <c r="AH54" s="20">
        <f t="shared" si="100"/>
        <v>0</v>
      </c>
      <c r="AI54" s="20">
        <f t="shared" si="100"/>
        <v>0</v>
      </c>
      <c r="AJ54" s="20">
        <f t="shared" si="8"/>
        <v>0</v>
      </c>
      <c r="AK54" s="20"/>
      <c r="AL54" s="20"/>
      <c r="AM54" s="20"/>
      <c r="AN54" s="20"/>
      <c r="AO54" s="20">
        <f t="shared" si="17"/>
        <v>0</v>
      </c>
      <c r="AP54" s="20"/>
      <c r="AQ54" s="20"/>
      <c r="AR54" s="20"/>
      <c r="AS54" s="20"/>
      <c r="AT54" s="20">
        <f t="shared" si="18"/>
        <v>0</v>
      </c>
      <c r="AU54" s="20">
        <f t="shared" si="18"/>
        <v>0</v>
      </c>
      <c r="AV54" s="20">
        <f t="shared" si="18"/>
        <v>0</v>
      </c>
      <c r="AW54" s="20">
        <f t="shared" si="18"/>
        <v>0</v>
      </c>
      <c r="AX54" s="20">
        <f t="shared" si="18"/>
        <v>0</v>
      </c>
      <c r="AY54" s="20">
        <f t="shared" si="19"/>
        <v>0</v>
      </c>
      <c r="AZ54" s="20"/>
      <c r="BA54" s="20"/>
      <c r="BB54" s="20"/>
      <c r="BC54" s="20"/>
      <c r="BD54" s="20">
        <f t="shared" si="20"/>
        <v>0</v>
      </c>
      <c r="BE54" s="20"/>
      <c r="BF54" s="20"/>
      <c r="BG54" s="20"/>
      <c r="BH54" s="20"/>
      <c r="BI54" s="20">
        <f t="shared" si="21"/>
        <v>0</v>
      </c>
      <c r="BJ54" s="20">
        <f t="shared" si="21"/>
        <v>0</v>
      </c>
      <c r="BK54" s="20">
        <f t="shared" si="21"/>
        <v>0</v>
      </c>
      <c r="BL54" s="20">
        <f t="shared" si="21"/>
        <v>0</v>
      </c>
      <c r="BM54" s="20">
        <f t="shared" si="21"/>
        <v>0</v>
      </c>
      <c r="BN54" s="20">
        <f t="shared" si="22"/>
        <v>0</v>
      </c>
      <c r="BO54" s="20"/>
      <c r="BP54" s="20"/>
      <c r="BQ54" s="20"/>
      <c r="BR54" s="20"/>
      <c r="BS54" s="20">
        <f t="shared" si="23"/>
        <v>0</v>
      </c>
      <c r="BT54" s="20"/>
      <c r="BU54" s="20"/>
      <c r="BV54" s="20"/>
      <c r="BW54" s="20"/>
      <c r="BX54" s="20">
        <f t="shared" si="24"/>
        <v>0</v>
      </c>
      <c r="BY54" s="20">
        <f t="shared" si="24"/>
        <v>0</v>
      </c>
      <c r="BZ54" s="20">
        <f t="shared" si="24"/>
        <v>0</v>
      </c>
      <c r="CA54" s="20">
        <f t="shared" si="24"/>
        <v>0</v>
      </c>
      <c r="CB54" s="20">
        <f t="shared" si="24"/>
        <v>0</v>
      </c>
      <c r="CC54" s="20">
        <f t="shared" si="109"/>
        <v>0</v>
      </c>
      <c r="CD54" s="20">
        <f t="shared" si="107"/>
        <v>0</v>
      </c>
      <c r="CE54" s="20">
        <f t="shared" si="107"/>
        <v>0</v>
      </c>
      <c r="CF54" s="20">
        <f t="shared" si="107"/>
        <v>0</v>
      </c>
      <c r="CG54" s="20">
        <f t="shared" si="107"/>
        <v>0</v>
      </c>
      <c r="CH54" s="20">
        <f t="shared" si="107"/>
        <v>0</v>
      </c>
      <c r="CI54" s="20">
        <f t="shared" si="107"/>
        <v>0</v>
      </c>
      <c r="CJ54" s="20">
        <f t="shared" si="107"/>
        <v>0</v>
      </c>
      <c r="CK54" s="20">
        <f t="shared" si="107"/>
        <v>0</v>
      </c>
      <c r="CL54" s="20">
        <f t="shared" si="107"/>
        <v>0</v>
      </c>
      <c r="CM54" s="20">
        <f t="shared" si="26"/>
        <v>0</v>
      </c>
      <c r="CN54" s="20">
        <f t="shared" si="26"/>
        <v>0</v>
      </c>
      <c r="CO54" s="20">
        <f t="shared" si="26"/>
        <v>0</v>
      </c>
      <c r="CP54" s="20">
        <f t="shared" si="26"/>
        <v>0</v>
      </c>
      <c r="CQ54" s="20">
        <f t="shared" si="26"/>
        <v>0</v>
      </c>
    </row>
    <row r="55" spans="1:95" ht="110.25" customHeight="1" x14ac:dyDescent="0.25">
      <c r="A55" s="17" t="s">
        <v>91</v>
      </c>
      <c r="B55" s="3" t="s">
        <v>16</v>
      </c>
      <c r="C55" s="17">
        <v>6820</v>
      </c>
      <c r="D55" s="17">
        <v>19</v>
      </c>
      <c r="E55" s="4" t="s">
        <v>59</v>
      </c>
      <c r="F55" s="21">
        <f t="shared" si="14"/>
        <v>0</v>
      </c>
      <c r="G55" s="21">
        <f t="shared" si="14"/>
        <v>0</v>
      </c>
      <c r="H55" s="20"/>
      <c r="I55" s="20"/>
      <c r="J55" s="20"/>
      <c r="K55" s="20"/>
      <c r="L55" s="20"/>
      <c r="M55" s="20"/>
      <c r="N55" s="20"/>
      <c r="O55" s="20"/>
      <c r="P55" s="20">
        <f t="shared" si="15"/>
        <v>0</v>
      </c>
      <c r="Q55" s="20">
        <f t="shared" si="15"/>
        <v>0</v>
      </c>
      <c r="R55" s="20"/>
      <c r="S55" s="20"/>
      <c r="T55" s="20"/>
      <c r="U55" s="20"/>
      <c r="V55" s="20"/>
      <c r="W55" s="20"/>
      <c r="X55" s="20"/>
      <c r="Y55" s="20"/>
      <c r="Z55" s="20">
        <f t="shared" si="108"/>
        <v>0</v>
      </c>
      <c r="AA55" s="20">
        <f t="shared" si="100"/>
        <v>0</v>
      </c>
      <c r="AB55" s="20">
        <f t="shared" si="100"/>
        <v>0</v>
      </c>
      <c r="AC55" s="20">
        <f t="shared" si="100"/>
        <v>0</v>
      </c>
      <c r="AD55" s="20">
        <f t="shared" si="100"/>
        <v>0</v>
      </c>
      <c r="AE55" s="20">
        <f t="shared" si="100"/>
        <v>0</v>
      </c>
      <c r="AF55" s="20">
        <f t="shared" si="100"/>
        <v>0</v>
      </c>
      <c r="AG55" s="20">
        <f t="shared" si="100"/>
        <v>0</v>
      </c>
      <c r="AH55" s="20">
        <f t="shared" si="100"/>
        <v>0</v>
      </c>
      <c r="AI55" s="20">
        <f t="shared" si="100"/>
        <v>0</v>
      </c>
      <c r="AJ55" s="20">
        <f t="shared" si="8"/>
        <v>0</v>
      </c>
      <c r="AK55" s="20"/>
      <c r="AL55" s="20"/>
      <c r="AM55" s="20"/>
      <c r="AN55" s="20"/>
      <c r="AO55" s="20">
        <f t="shared" si="17"/>
        <v>0</v>
      </c>
      <c r="AP55" s="20"/>
      <c r="AQ55" s="20"/>
      <c r="AR55" s="20"/>
      <c r="AS55" s="20"/>
      <c r="AT55" s="20">
        <f t="shared" si="18"/>
        <v>0</v>
      </c>
      <c r="AU55" s="20">
        <f t="shared" si="18"/>
        <v>0</v>
      </c>
      <c r="AV55" s="20">
        <f t="shared" si="18"/>
        <v>0</v>
      </c>
      <c r="AW55" s="20">
        <f t="shared" si="18"/>
        <v>0</v>
      </c>
      <c r="AX55" s="20">
        <f t="shared" si="18"/>
        <v>0</v>
      </c>
      <c r="AY55" s="20">
        <f t="shared" si="19"/>
        <v>0</v>
      </c>
      <c r="AZ55" s="20"/>
      <c r="BA55" s="20"/>
      <c r="BB55" s="20"/>
      <c r="BC55" s="20"/>
      <c r="BD55" s="20">
        <f t="shared" si="20"/>
        <v>0</v>
      </c>
      <c r="BE55" s="20"/>
      <c r="BF55" s="20"/>
      <c r="BG55" s="20"/>
      <c r="BH55" s="20"/>
      <c r="BI55" s="20">
        <f t="shared" si="21"/>
        <v>0</v>
      </c>
      <c r="BJ55" s="20">
        <f t="shared" si="21"/>
        <v>0</v>
      </c>
      <c r="BK55" s="20">
        <f t="shared" si="21"/>
        <v>0</v>
      </c>
      <c r="BL55" s="20">
        <f t="shared" si="21"/>
        <v>0</v>
      </c>
      <c r="BM55" s="20">
        <f t="shared" si="21"/>
        <v>0</v>
      </c>
      <c r="BN55" s="20">
        <f t="shared" si="22"/>
        <v>0</v>
      </c>
      <c r="BO55" s="20"/>
      <c r="BP55" s="20"/>
      <c r="BQ55" s="20"/>
      <c r="BR55" s="20"/>
      <c r="BS55" s="20">
        <f t="shared" si="23"/>
        <v>0</v>
      </c>
      <c r="BT55" s="20"/>
      <c r="BU55" s="20"/>
      <c r="BV55" s="20"/>
      <c r="BW55" s="20"/>
      <c r="BX55" s="20">
        <f t="shared" si="24"/>
        <v>0</v>
      </c>
      <c r="BY55" s="20">
        <f t="shared" si="24"/>
        <v>0</v>
      </c>
      <c r="BZ55" s="20">
        <f t="shared" si="24"/>
        <v>0</v>
      </c>
      <c r="CA55" s="20">
        <f t="shared" si="24"/>
        <v>0</v>
      </c>
      <c r="CB55" s="20">
        <f t="shared" si="24"/>
        <v>0</v>
      </c>
      <c r="CC55" s="20">
        <f t="shared" si="109"/>
        <v>0</v>
      </c>
      <c r="CD55" s="20">
        <f t="shared" si="107"/>
        <v>0</v>
      </c>
      <c r="CE55" s="20">
        <f t="shared" si="107"/>
        <v>0</v>
      </c>
      <c r="CF55" s="20">
        <f t="shared" si="107"/>
        <v>0</v>
      </c>
      <c r="CG55" s="20">
        <f t="shared" si="107"/>
        <v>0</v>
      </c>
      <c r="CH55" s="20">
        <f t="shared" si="107"/>
        <v>0</v>
      </c>
      <c r="CI55" s="20">
        <f t="shared" si="107"/>
        <v>0</v>
      </c>
      <c r="CJ55" s="20">
        <f t="shared" si="107"/>
        <v>0</v>
      </c>
      <c r="CK55" s="20">
        <f t="shared" si="107"/>
        <v>0</v>
      </c>
      <c r="CL55" s="20">
        <f t="shared" si="107"/>
        <v>0</v>
      </c>
      <c r="CM55" s="20">
        <f t="shared" si="26"/>
        <v>0</v>
      </c>
      <c r="CN55" s="20">
        <f t="shared" si="26"/>
        <v>0</v>
      </c>
      <c r="CO55" s="20">
        <f t="shared" si="26"/>
        <v>0</v>
      </c>
      <c r="CP55" s="20">
        <f t="shared" si="26"/>
        <v>0</v>
      </c>
      <c r="CQ55" s="20">
        <f t="shared" si="26"/>
        <v>0</v>
      </c>
    </row>
    <row r="56" spans="1:95" ht="60" customHeight="1" x14ac:dyDescent="0.25">
      <c r="A56" s="11" t="s">
        <v>92</v>
      </c>
      <c r="B56" s="2" t="s">
        <v>42</v>
      </c>
      <c r="C56" s="11">
        <v>6900</v>
      </c>
      <c r="D56" s="11"/>
      <c r="E56" s="4"/>
      <c r="F56" s="21">
        <f t="shared" si="14"/>
        <v>0</v>
      </c>
      <c r="G56" s="21">
        <f t="shared" si="14"/>
        <v>0</v>
      </c>
      <c r="H56" s="20"/>
      <c r="I56" s="20"/>
      <c r="J56" s="20"/>
      <c r="K56" s="20"/>
      <c r="L56" s="20"/>
      <c r="M56" s="20"/>
      <c r="N56" s="20"/>
      <c r="O56" s="20"/>
      <c r="P56" s="20">
        <f t="shared" si="15"/>
        <v>0</v>
      </c>
      <c r="Q56" s="20">
        <f t="shared" si="15"/>
        <v>0</v>
      </c>
      <c r="R56" s="20"/>
      <c r="S56" s="20"/>
      <c r="T56" s="20"/>
      <c r="U56" s="20"/>
      <c r="V56" s="20"/>
      <c r="W56" s="20"/>
      <c r="X56" s="20"/>
      <c r="Y56" s="20"/>
      <c r="Z56" s="20">
        <f t="shared" si="108"/>
        <v>0</v>
      </c>
      <c r="AA56" s="20">
        <f t="shared" si="100"/>
        <v>0</v>
      </c>
      <c r="AB56" s="20">
        <f t="shared" si="100"/>
        <v>0</v>
      </c>
      <c r="AC56" s="20">
        <f t="shared" si="100"/>
        <v>0</v>
      </c>
      <c r="AD56" s="20">
        <f t="shared" si="100"/>
        <v>0</v>
      </c>
      <c r="AE56" s="20">
        <f t="shared" si="100"/>
        <v>0</v>
      </c>
      <c r="AF56" s="20">
        <f t="shared" si="100"/>
        <v>0</v>
      </c>
      <c r="AG56" s="20">
        <f t="shared" si="100"/>
        <v>0</v>
      </c>
      <c r="AH56" s="20">
        <f t="shared" si="100"/>
        <v>0</v>
      </c>
      <c r="AI56" s="20">
        <f t="shared" si="100"/>
        <v>0</v>
      </c>
      <c r="AJ56" s="20">
        <f t="shared" si="8"/>
        <v>0</v>
      </c>
      <c r="AK56" s="20"/>
      <c r="AL56" s="20"/>
      <c r="AM56" s="20"/>
      <c r="AN56" s="20"/>
      <c r="AO56" s="20">
        <f t="shared" si="17"/>
        <v>0</v>
      </c>
      <c r="AP56" s="20"/>
      <c r="AQ56" s="20"/>
      <c r="AR56" s="20"/>
      <c r="AS56" s="20"/>
      <c r="AT56" s="20">
        <f t="shared" si="18"/>
        <v>0</v>
      </c>
      <c r="AU56" s="20">
        <f t="shared" si="18"/>
        <v>0</v>
      </c>
      <c r="AV56" s="20">
        <f t="shared" si="18"/>
        <v>0</v>
      </c>
      <c r="AW56" s="20">
        <f t="shared" si="18"/>
        <v>0</v>
      </c>
      <c r="AX56" s="20">
        <f t="shared" si="18"/>
        <v>0</v>
      </c>
      <c r="AY56" s="20">
        <f t="shared" si="19"/>
        <v>0</v>
      </c>
      <c r="AZ56" s="20"/>
      <c r="BA56" s="20"/>
      <c r="BB56" s="20"/>
      <c r="BC56" s="20"/>
      <c r="BD56" s="20">
        <f t="shared" si="20"/>
        <v>0</v>
      </c>
      <c r="BE56" s="20"/>
      <c r="BF56" s="20"/>
      <c r="BG56" s="20"/>
      <c r="BH56" s="20"/>
      <c r="BI56" s="20">
        <f t="shared" si="21"/>
        <v>0</v>
      </c>
      <c r="BJ56" s="20">
        <f t="shared" si="21"/>
        <v>0</v>
      </c>
      <c r="BK56" s="20">
        <f t="shared" si="21"/>
        <v>0</v>
      </c>
      <c r="BL56" s="20">
        <f t="shared" si="21"/>
        <v>0</v>
      </c>
      <c r="BM56" s="20">
        <f t="shared" si="21"/>
        <v>0</v>
      </c>
      <c r="BN56" s="20">
        <f t="shared" si="22"/>
        <v>0</v>
      </c>
      <c r="BO56" s="20"/>
      <c r="BP56" s="20"/>
      <c r="BQ56" s="20"/>
      <c r="BR56" s="20"/>
      <c r="BS56" s="20">
        <f t="shared" si="23"/>
        <v>0</v>
      </c>
      <c r="BT56" s="20"/>
      <c r="BU56" s="20"/>
      <c r="BV56" s="20"/>
      <c r="BW56" s="20"/>
      <c r="BX56" s="20">
        <f t="shared" si="24"/>
        <v>0</v>
      </c>
      <c r="BY56" s="20">
        <f t="shared" si="24"/>
        <v>0</v>
      </c>
      <c r="BZ56" s="20">
        <f t="shared" si="24"/>
        <v>0</v>
      </c>
      <c r="CA56" s="20">
        <f t="shared" si="24"/>
        <v>0</v>
      </c>
      <c r="CB56" s="20">
        <f t="shared" si="24"/>
        <v>0</v>
      </c>
      <c r="CC56" s="20">
        <f t="shared" si="109"/>
        <v>0</v>
      </c>
      <c r="CD56" s="20">
        <f t="shared" si="107"/>
        <v>0</v>
      </c>
      <c r="CE56" s="20">
        <f t="shared" si="107"/>
        <v>0</v>
      </c>
      <c r="CF56" s="20">
        <f t="shared" si="107"/>
        <v>0</v>
      </c>
      <c r="CG56" s="20">
        <f t="shared" si="107"/>
        <v>0</v>
      </c>
      <c r="CH56" s="20">
        <f t="shared" si="107"/>
        <v>0</v>
      </c>
      <c r="CI56" s="20">
        <f t="shared" si="107"/>
        <v>0</v>
      </c>
      <c r="CJ56" s="20">
        <f t="shared" si="107"/>
        <v>0</v>
      </c>
      <c r="CK56" s="20">
        <f t="shared" si="107"/>
        <v>0</v>
      </c>
      <c r="CL56" s="20">
        <f t="shared" si="107"/>
        <v>0</v>
      </c>
      <c r="CM56" s="20">
        <f t="shared" si="26"/>
        <v>0</v>
      </c>
      <c r="CN56" s="20">
        <f t="shared" si="26"/>
        <v>0</v>
      </c>
      <c r="CO56" s="20">
        <f t="shared" si="26"/>
        <v>0</v>
      </c>
      <c r="CP56" s="20">
        <f t="shared" si="26"/>
        <v>0</v>
      </c>
      <c r="CQ56" s="20">
        <f t="shared" si="26"/>
        <v>0</v>
      </c>
    </row>
    <row r="57" spans="1:95" ht="60" customHeight="1" x14ac:dyDescent="0.25">
      <c r="A57" s="17" t="s">
        <v>105</v>
      </c>
      <c r="B57" s="2" t="s">
        <v>43</v>
      </c>
      <c r="C57" s="11">
        <v>6901</v>
      </c>
      <c r="D57" s="11"/>
      <c r="E57" s="4"/>
      <c r="F57" s="21">
        <f t="shared" si="14"/>
        <v>0</v>
      </c>
      <c r="G57" s="21">
        <f t="shared" si="14"/>
        <v>0</v>
      </c>
      <c r="H57" s="20"/>
      <c r="I57" s="20"/>
      <c r="J57" s="20"/>
      <c r="K57" s="20"/>
      <c r="L57" s="20"/>
      <c r="M57" s="20"/>
      <c r="N57" s="20"/>
      <c r="O57" s="20"/>
      <c r="P57" s="20">
        <f t="shared" si="15"/>
        <v>0</v>
      </c>
      <c r="Q57" s="20">
        <f t="shared" si="15"/>
        <v>0</v>
      </c>
      <c r="R57" s="20"/>
      <c r="S57" s="20"/>
      <c r="T57" s="20"/>
      <c r="U57" s="20"/>
      <c r="V57" s="20"/>
      <c r="W57" s="20"/>
      <c r="X57" s="20"/>
      <c r="Y57" s="20"/>
      <c r="Z57" s="20">
        <f t="shared" si="108"/>
        <v>0</v>
      </c>
      <c r="AA57" s="20">
        <f t="shared" si="100"/>
        <v>0</v>
      </c>
      <c r="AB57" s="20">
        <f t="shared" si="100"/>
        <v>0</v>
      </c>
      <c r="AC57" s="20">
        <f t="shared" si="100"/>
        <v>0</v>
      </c>
      <c r="AD57" s="20">
        <f t="shared" si="100"/>
        <v>0</v>
      </c>
      <c r="AE57" s="20">
        <f t="shared" si="100"/>
        <v>0</v>
      </c>
      <c r="AF57" s="20">
        <f t="shared" si="100"/>
        <v>0</v>
      </c>
      <c r="AG57" s="20">
        <f t="shared" si="100"/>
        <v>0</v>
      </c>
      <c r="AH57" s="20">
        <f t="shared" si="100"/>
        <v>0</v>
      </c>
      <c r="AI57" s="20">
        <f t="shared" si="100"/>
        <v>0</v>
      </c>
      <c r="AJ57" s="20">
        <f t="shared" si="8"/>
        <v>0</v>
      </c>
      <c r="AK57" s="20"/>
      <c r="AL57" s="20"/>
      <c r="AM57" s="20"/>
      <c r="AN57" s="20"/>
      <c r="AO57" s="20">
        <f t="shared" si="17"/>
        <v>0</v>
      </c>
      <c r="AP57" s="20"/>
      <c r="AQ57" s="20"/>
      <c r="AR57" s="20"/>
      <c r="AS57" s="20"/>
      <c r="AT57" s="20">
        <f t="shared" si="18"/>
        <v>0</v>
      </c>
      <c r="AU57" s="20">
        <f t="shared" si="18"/>
        <v>0</v>
      </c>
      <c r="AV57" s="20">
        <f t="shared" si="18"/>
        <v>0</v>
      </c>
      <c r="AW57" s="20">
        <f t="shared" si="18"/>
        <v>0</v>
      </c>
      <c r="AX57" s="20">
        <f t="shared" si="18"/>
        <v>0</v>
      </c>
      <c r="AY57" s="20">
        <f t="shared" si="19"/>
        <v>0</v>
      </c>
      <c r="AZ57" s="20"/>
      <c r="BA57" s="20"/>
      <c r="BB57" s="20"/>
      <c r="BC57" s="20"/>
      <c r="BD57" s="20">
        <f t="shared" si="20"/>
        <v>0</v>
      </c>
      <c r="BE57" s="20"/>
      <c r="BF57" s="20"/>
      <c r="BG57" s="20"/>
      <c r="BH57" s="20"/>
      <c r="BI57" s="20">
        <f t="shared" si="21"/>
        <v>0</v>
      </c>
      <c r="BJ57" s="20">
        <f t="shared" si="21"/>
        <v>0</v>
      </c>
      <c r="BK57" s="20">
        <f t="shared" si="21"/>
        <v>0</v>
      </c>
      <c r="BL57" s="20">
        <f t="shared" si="21"/>
        <v>0</v>
      </c>
      <c r="BM57" s="20">
        <f t="shared" si="21"/>
        <v>0</v>
      </c>
      <c r="BN57" s="20">
        <f t="shared" si="22"/>
        <v>0</v>
      </c>
      <c r="BO57" s="20"/>
      <c r="BP57" s="20"/>
      <c r="BQ57" s="20"/>
      <c r="BR57" s="20"/>
      <c r="BS57" s="20">
        <f t="shared" si="23"/>
        <v>0</v>
      </c>
      <c r="BT57" s="20"/>
      <c r="BU57" s="20"/>
      <c r="BV57" s="20"/>
      <c r="BW57" s="20"/>
      <c r="BX57" s="20">
        <f t="shared" si="24"/>
        <v>0</v>
      </c>
      <c r="BY57" s="20">
        <f t="shared" si="24"/>
        <v>0</v>
      </c>
      <c r="BZ57" s="20">
        <f t="shared" si="24"/>
        <v>0</v>
      </c>
      <c r="CA57" s="20">
        <f t="shared" si="24"/>
        <v>0</v>
      </c>
      <c r="CB57" s="20">
        <f t="shared" si="24"/>
        <v>0</v>
      </c>
      <c r="CC57" s="20">
        <f t="shared" si="109"/>
        <v>0</v>
      </c>
      <c r="CD57" s="20">
        <f t="shared" si="107"/>
        <v>0</v>
      </c>
      <c r="CE57" s="20">
        <f t="shared" si="107"/>
        <v>0</v>
      </c>
      <c r="CF57" s="20">
        <f t="shared" si="107"/>
        <v>0</v>
      </c>
      <c r="CG57" s="20">
        <f t="shared" si="107"/>
        <v>0</v>
      </c>
      <c r="CH57" s="20">
        <f t="shared" si="107"/>
        <v>0</v>
      </c>
      <c r="CI57" s="20">
        <f t="shared" si="107"/>
        <v>0</v>
      </c>
      <c r="CJ57" s="20">
        <f t="shared" si="107"/>
        <v>0</v>
      </c>
      <c r="CK57" s="20">
        <f t="shared" si="107"/>
        <v>0</v>
      </c>
      <c r="CL57" s="20">
        <f t="shared" si="107"/>
        <v>0</v>
      </c>
      <c r="CM57" s="20">
        <f t="shared" si="26"/>
        <v>0</v>
      </c>
      <c r="CN57" s="20">
        <f t="shared" si="26"/>
        <v>0</v>
      </c>
      <c r="CO57" s="20">
        <f t="shared" si="26"/>
        <v>0</v>
      </c>
      <c r="CP57" s="20">
        <f t="shared" si="26"/>
        <v>0</v>
      </c>
      <c r="CQ57" s="20">
        <f t="shared" si="26"/>
        <v>0</v>
      </c>
    </row>
    <row r="58" spans="1:95" ht="60" customHeight="1" x14ac:dyDescent="0.25">
      <c r="A58" s="17" t="s">
        <v>93</v>
      </c>
      <c r="B58" s="7" t="s">
        <v>44</v>
      </c>
      <c r="C58" s="17">
        <v>6913</v>
      </c>
      <c r="D58" s="17">
        <v>24</v>
      </c>
      <c r="E58" s="9" t="s">
        <v>63</v>
      </c>
      <c r="F58" s="21">
        <f t="shared" ref="F58" si="110">H58+J58+L58+N58</f>
        <v>0</v>
      </c>
      <c r="G58" s="21">
        <f t="shared" ref="G58" si="111">I58+K58+M58+O58</f>
        <v>0</v>
      </c>
      <c r="H58" s="20"/>
      <c r="I58" s="20"/>
      <c r="J58" s="20"/>
      <c r="K58" s="20"/>
      <c r="L58" s="20"/>
      <c r="M58" s="20"/>
      <c r="N58" s="20"/>
      <c r="O58" s="20"/>
      <c r="P58" s="20">
        <f t="shared" ref="P58" si="112">R58+T58+V58+X58</f>
        <v>0</v>
      </c>
      <c r="Q58" s="20">
        <f t="shared" ref="Q58" si="113">S58+U58+W58+Y58</f>
        <v>0</v>
      </c>
      <c r="R58" s="20"/>
      <c r="S58" s="20"/>
      <c r="T58" s="20"/>
      <c r="U58" s="20"/>
      <c r="V58" s="20"/>
      <c r="W58" s="20"/>
      <c r="X58" s="20"/>
      <c r="Y58" s="20"/>
      <c r="Z58" s="20">
        <f t="shared" ref="Z58" si="114">F58-P58</f>
        <v>0</v>
      </c>
      <c r="AA58" s="20">
        <f t="shared" ref="AA58" si="115">G58-Q58</f>
        <v>0</v>
      </c>
      <c r="AB58" s="20">
        <f t="shared" ref="AB58" si="116">H58-R58</f>
        <v>0</v>
      </c>
      <c r="AC58" s="20">
        <f t="shared" ref="AC58" si="117">I58-S58</f>
        <v>0</v>
      </c>
      <c r="AD58" s="20">
        <f t="shared" ref="AD58" si="118">J58-T58</f>
        <v>0</v>
      </c>
      <c r="AE58" s="20">
        <f t="shared" ref="AE58" si="119">K58-U58</f>
        <v>0</v>
      </c>
      <c r="AF58" s="20">
        <f t="shared" ref="AF58" si="120">L58-V58</f>
        <v>0</v>
      </c>
      <c r="AG58" s="20">
        <f t="shared" ref="AG58" si="121">M58-W58</f>
        <v>0</v>
      </c>
      <c r="AH58" s="20">
        <f t="shared" ref="AH58" si="122">N58-X58</f>
        <v>0</v>
      </c>
      <c r="AI58" s="20">
        <f t="shared" ref="AI58" si="123">O58-Y58</f>
        <v>0</v>
      </c>
      <c r="AJ58" s="20">
        <f t="shared" ref="AJ58" si="124">AK58+AL58+AM58+AN58</f>
        <v>0</v>
      </c>
      <c r="AK58" s="20"/>
      <c r="AL58" s="20"/>
      <c r="AM58" s="20"/>
      <c r="AN58" s="20"/>
      <c r="AO58" s="20">
        <f t="shared" ref="AO58" si="125">AP58+AQ58+AR58+AS58</f>
        <v>0</v>
      </c>
      <c r="AP58" s="20"/>
      <c r="AQ58" s="20"/>
      <c r="AR58" s="20"/>
      <c r="AS58" s="20"/>
      <c r="AT58" s="20">
        <f t="shared" ref="AT58" si="126">AJ58-AO58</f>
        <v>0</v>
      </c>
      <c r="AU58" s="20">
        <f t="shared" ref="AU58" si="127">AK58-AP58</f>
        <v>0</v>
      </c>
      <c r="AV58" s="20">
        <f t="shared" ref="AV58" si="128">AL58-AQ58</f>
        <v>0</v>
      </c>
      <c r="AW58" s="20">
        <f t="shared" ref="AW58" si="129">AM58-AR58</f>
        <v>0</v>
      </c>
      <c r="AX58" s="20">
        <f t="shared" ref="AX58" si="130">AN58-AS58</f>
        <v>0</v>
      </c>
      <c r="AY58" s="20">
        <f t="shared" ref="AY58" si="131">AZ58+BA58+BB58+BC58</f>
        <v>0</v>
      </c>
      <c r="AZ58" s="20"/>
      <c r="BA58" s="20"/>
      <c r="BB58" s="20"/>
      <c r="BC58" s="20"/>
      <c r="BD58" s="20">
        <f t="shared" ref="BD58" si="132">BE58+BF58+BG58+BH58</f>
        <v>0</v>
      </c>
      <c r="BE58" s="20"/>
      <c r="BF58" s="20"/>
      <c r="BG58" s="20"/>
      <c r="BH58" s="20"/>
      <c r="BI58" s="20">
        <f t="shared" ref="BI58" si="133">AY58-BD58</f>
        <v>0</v>
      </c>
      <c r="BJ58" s="20">
        <f t="shared" ref="BJ58" si="134">AZ58-BE58</f>
        <v>0</v>
      </c>
      <c r="BK58" s="20">
        <f t="shared" ref="BK58" si="135">BA58-BF58</f>
        <v>0</v>
      </c>
      <c r="BL58" s="20">
        <f t="shared" ref="BL58" si="136">BB58-BG58</f>
        <v>0</v>
      </c>
      <c r="BM58" s="20">
        <f t="shared" ref="BM58" si="137">BC58-BH58</f>
        <v>0</v>
      </c>
      <c r="BN58" s="20">
        <f t="shared" ref="BN58" si="138">BO58+BP58+BQ58+BR58</f>
        <v>0</v>
      </c>
      <c r="BO58" s="20"/>
      <c r="BP58" s="20"/>
      <c r="BQ58" s="20"/>
      <c r="BR58" s="20"/>
      <c r="BS58" s="20">
        <f t="shared" ref="BS58" si="139">BT58+BU58+BV58+BW58</f>
        <v>0</v>
      </c>
      <c r="BT58" s="20"/>
      <c r="BU58" s="20"/>
      <c r="BV58" s="20"/>
      <c r="BW58" s="20"/>
      <c r="BX58" s="20">
        <f t="shared" ref="BX58" si="140">BN58-BS58</f>
        <v>0</v>
      </c>
      <c r="BY58" s="20">
        <f t="shared" ref="BY58" si="141">BO58-BT58</f>
        <v>0</v>
      </c>
      <c r="BZ58" s="20">
        <f t="shared" ref="BZ58" si="142">BP58-BU58</f>
        <v>0</v>
      </c>
      <c r="CA58" s="20">
        <f t="shared" ref="CA58" si="143">BQ58-BV58</f>
        <v>0</v>
      </c>
      <c r="CB58" s="20">
        <f t="shared" ref="CB58" si="144">BR58-BW58</f>
        <v>0</v>
      </c>
      <c r="CC58" s="20">
        <f t="shared" ref="CC58" si="145">BN58</f>
        <v>0</v>
      </c>
      <c r="CD58" s="20">
        <f t="shared" ref="CD58" si="146">BO58</f>
        <v>0</v>
      </c>
      <c r="CE58" s="20">
        <f t="shared" ref="CE58" si="147">BP58</f>
        <v>0</v>
      </c>
      <c r="CF58" s="20">
        <f t="shared" ref="CF58" si="148">BQ58</f>
        <v>0</v>
      </c>
      <c r="CG58" s="20">
        <f t="shared" ref="CG58" si="149">BR58</f>
        <v>0</v>
      </c>
      <c r="CH58" s="20">
        <f t="shared" ref="CH58" si="150">BS58</f>
        <v>0</v>
      </c>
      <c r="CI58" s="20">
        <f t="shared" ref="CI58" si="151">BT58</f>
        <v>0</v>
      </c>
      <c r="CJ58" s="20">
        <f t="shared" ref="CJ58" si="152">BU58</f>
        <v>0</v>
      </c>
      <c r="CK58" s="20">
        <f t="shared" ref="CK58" si="153">BV58</f>
        <v>0</v>
      </c>
      <c r="CL58" s="20">
        <f t="shared" ref="CL58" si="154">BW58</f>
        <v>0</v>
      </c>
      <c r="CM58" s="20">
        <f t="shared" ref="CM58" si="155">CC58-CH58</f>
        <v>0</v>
      </c>
      <c r="CN58" s="20">
        <f t="shared" ref="CN58" si="156">CD58-CI58</f>
        <v>0</v>
      </c>
      <c r="CO58" s="20">
        <f t="shared" ref="CO58" si="157">CE58-CJ58</f>
        <v>0</v>
      </c>
      <c r="CP58" s="20">
        <f t="shared" ref="CP58" si="158">CF58-CK58</f>
        <v>0</v>
      </c>
      <c r="CQ58" s="20">
        <f t="shared" ref="CQ58" si="159">CG58-CL58</f>
        <v>0</v>
      </c>
    </row>
    <row r="59" spans="1:95" ht="60" customHeight="1" x14ac:dyDescent="0.25">
      <c r="A59" s="17" t="s">
        <v>106</v>
      </c>
      <c r="B59" s="2" t="s">
        <v>17</v>
      </c>
      <c r="C59" s="11">
        <v>7100</v>
      </c>
      <c r="D59" s="11"/>
      <c r="E59" s="4"/>
      <c r="F59" s="21">
        <f t="shared" si="14"/>
        <v>0</v>
      </c>
      <c r="G59" s="21">
        <f t="shared" si="14"/>
        <v>0</v>
      </c>
      <c r="H59" s="20"/>
      <c r="I59" s="20"/>
      <c r="J59" s="20"/>
      <c r="K59" s="20"/>
      <c r="L59" s="20"/>
      <c r="M59" s="20"/>
      <c r="N59" s="20"/>
      <c r="O59" s="20"/>
      <c r="P59" s="20">
        <f t="shared" si="15"/>
        <v>0</v>
      </c>
      <c r="Q59" s="20">
        <f t="shared" si="15"/>
        <v>0</v>
      </c>
      <c r="R59" s="20"/>
      <c r="S59" s="20"/>
      <c r="T59" s="20"/>
      <c r="U59" s="20"/>
      <c r="V59" s="20"/>
      <c r="W59" s="20"/>
      <c r="X59" s="20"/>
      <c r="Y59" s="20"/>
      <c r="Z59" s="20">
        <f t="shared" si="108"/>
        <v>0</v>
      </c>
      <c r="AA59" s="20">
        <f t="shared" si="100"/>
        <v>0</v>
      </c>
      <c r="AB59" s="20">
        <f t="shared" si="100"/>
        <v>0</v>
      </c>
      <c r="AC59" s="20">
        <f t="shared" si="100"/>
        <v>0</v>
      </c>
      <c r="AD59" s="20">
        <f t="shared" si="100"/>
        <v>0</v>
      </c>
      <c r="AE59" s="20">
        <f t="shared" si="100"/>
        <v>0</v>
      </c>
      <c r="AF59" s="20">
        <f t="shared" si="100"/>
        <v>0</v>
      </c>
      <c r="AG59" s="20">
        <f t="shared" si="100"/>
        <v>0</v>
      </c>
      <c r="AH59" s="20">
        <f t="shared" si="100"/>
        <v>0</v>
      </c>
      <c r="AI59" s="20">
        <f t="shared" si="100"/>
        <v>0</v>
      </c>
      <c r="AJ59" s="20">
        <f t="shared" si="8"/>
        <v>0</v>
      </c>
      <c r="AK59" s="20"/>
      <c r="AL59" s="20"/>
      <c r="AM59" s="20"/>
      <c r="AN59" s="20"/>
      <c r="AO59" s="20">
        <f t="shared" si="17"/>
        <v>0</v>
      </c>
      <c r="AP59" s="20"/>
      <c r="AQ59" s="20"/>
      <c r="AR59" s="20"/>
      <c r="AS59" s="20"/>
      <c r="AT59" s="20">
        <f t="shared" si="18"/>
        <v>0</v>
      </c>
      <c r="AU59" s="20">
        <f t="shared" si="18"/>
        <v>0</v>
      </c>
      <c r="AV59" s="20">
        <f t="shared" si="18"/>
        <v>0</v>
      </c>
      <c r="AW59" s="20">
        <f t="shared" si="18"/>
        <v>0</v>
      </c>
      <c r="AX59" s="20">
        <f t="shared" si="18"/>
        <v>0</v>
      </c>
      <c r="AY59" s="20">
        <f t="shared" si="19"/>
        <v>0</v>
      </c>
      <c r="AZ59" s="20"/>
      <c r="BA59" s="20"/>
      <c r="BB59" s="20"/>
      <c r="BC59" s="20"/>
      <c r="BD59" s="20">
        <f t="shared" si="20"/>
        <v>0</v>
      </c>
      <c r="BE59" s="20"/>
      <c r="BF59" s="20"/>
      <c r="BG59" s="20"/>
      <c r="BH59" s="20"/>
      <c r="BI59" s="20">
        <f t="shared" si="21"/>
        <v>0</v>
      </c>
      <c r="BJ59" s="20">
        <f t="shared" si="21"/>
        <v>0</v>
      </c>
      <c r="BK59" s="20">
        <f t="shared" si="21"/>
        <v>0</v>
      </c>
      <c r="BL59" s="20">
        <f t="shared" si="21"/>
        <v>0</v>
      </c>
      <c r="BM59" s="20">
        <f t="shared" si="21"/>
        <v>0</v>
      </c>
      <c r="BN59" s="20">
        <f t="shared" si="22"/>
        <v>0</v>
      </c>
      <c r="BO59" s="20"/>
      <c r="BP59" s="20"/>
      <c r="BQ59" s="20"/>
      <c r="BR59" s="20"/>
      <c r="BS59" s="20">
        <f t="shared" si="23"/>
        <v>0</v>
      </c>
      <c r="BT59" s="20"/>
      <c r="BU59" s="20"/>
      <c r="BV59" s="20"/>
      <c r="BW59" s="20"/>
      <c r="BX59" s="20">
        <f t="shared" si="24"/>
        <v>0</v>
      </c>
      <c r="BY59" s="20">
        <f t="shared" si="24"/>
        <v>0</v>
      </c>
      <c r="BZ59" s="20">
        <f t="shared" si="24"/>
        <v>0</v>
      </c>
      <c r="CA59" s="20">
        <f t="shared" si="24"/>
        <v>0</v>
      </c>
      <c r="CB59" s="20">
        <f t="shared" si="24"/>
        <v>0</v>
      </c>
      <c r="CC59" s="20">
        <f t="shared" si="109"/>
        <v>0</v>
      </c>
      <c r="CD59" s="20">
        <f t="shared" si="107"/>
        <v>0</v>
      </c>
      <c r="CE59" s="20">
        <f t="shared" si="107"/>
        <v>0</v>
      </c>
      <c r="CF59" s="20">
        <f t="shared" si="107"/>
        <v>0</v>
      </c>
      <c r="CG59" s="20">
        <f t="shared" si="107"/>
        <v>0</v>
      </c>
      <c r="CH59" s="20">
        <f t="shared" si="107"/>
        <v>0</v>
      </c>
      <c r="CI59" s="20">
        <f t="shared" si="107"/>
        <v>0</v>
      </c>
      <c r="CJ59" s="20">
        <f t="shared" si="107"/>
        <v>0</v>
      </c>
      <c r="CK59" s="20">
        <f t="shared" si="107"/>
        <v>0</v>
      </c>
      <c r="CL59" s="20">
        <f t="shared" si="107"/>
        <v>0</v>
      </c>
      <c r="CM59" s="20">
        <f t="shared" si="26"/>
        <v>0</v>
      </c>
      <c r="CN59" s="20">
        <f t="shared" si="26"/>
        <v>0</v>
      </c>
      <c r="CO59" s="20">
        <f t="shared" si="26"/>
        <v>0</v>
      </c>
      <c r="CP59" s="20">
        <f t="shared" si="26"/>
        <v>0</v>
      </c>
      <c r="CQ59" s="20">
        <f t="shared" si="26"/>
        <v>0</v>
      </c>
    </row>
    <row r="60" spans="1:95" ht="60" customHeight="1" x14ac:dyDescent="0.25">
      <c r="A60" s="17" t="s">
        <v>107</v>
      </c>
      <c r="B60" s="18" t="s">
        <v>18</v>
      </c>
      <c r="C60" s="17">
        <v>7101</v>
      </c>
      <c r="D60" s="17">
        <v>10</v>
      </c>
      <c r="E60" s="9" t="s">
        <v>61</v>
      </c>
      <c r="F60" s="21">
        <f t="shared" si="14"/>
        <v>320000</v>
      </c>
      <c r="G60" s="21">
        <f t="shared" si="14"/>
        <v>182229.98</v>
      </c>
      <c r="H60" s="20"/>
      <c r="I60" s="20"/>
      <c r="J60" s="20"/>
      <c r="K60" s="20"/>
      <c r="L60" s="20"/>
      <c r="M60" s="20"/>
      <c r="N60" s="20">
        <v>320000</v>
      </c>
      <c r="O60" s="20">
        <v>182229.98</v>
      </c>
      <c r="P60" s="20">
        <f t="shared" si="15"/>
        <v>0</v>
      </c>
      <c r="Q60" s="20">
        <f t="shared" si="15"/>
        <v>0</v>
      </c>
      <c r="R60" s="20"/>
      <c r="S60" s="20"/>
      <c r="T60" s="20"/>
      <c r="U60" s="20"/>
      <c r="V60" s="20"/>
      <c r="W60" s="20"/>
      <c r="X60" s="20"/>
      <c r="Y60" s="20"/>
      <c r="Z60" s="20">
        <f t="shared" si="108"/>
        <v>320000</v>
      </c>
      <c r="AA60" s="20">
        <f t="shared" si="100"/>
        <v>182229.98</v>
      </c>
      <c r="AB60" s="20">
        <f t="shared" si="100"/>
        <v>0</v>
      </c>
      <c r="AC60" s="20">
        <f t="shared" si="100"/>
        <v>0</v>
      </c>
      <c r="AD60" s="20">
        <f t="shared" si="100"/>
        <v>0</v>
      </c>
      <c r="AE60" s="20">
        <f t="shared" si="100"/>
        <v>0</v>
      </c>
      <c r="AF60" s="20">
        <f t="shared" si="100"/>
        <v>0</v>
      </c>
      <c r="AG60" s="20">
        <f t="shared" si="100"/>
        <v>0</v>
      </c>
      <c r="AH60" s="20">
        <f t="shared" si="100"/>
        <v>320000</v>
      </c>
      <c r="AI60" s="20">
        <f t="shared" si="100"/>
        <v>182229.98</v>
      </c>
      <c r="AJ60" s="20">
        <f t="shared" si="8"/>
        <v>320000</v>
      </c>
      <c r="AK60" s="20"/>
      <c r="AL60" s="20"/>
      <c r="AM60" s="20"/>
      <c r="AN60" s="20">
        <v>320000</v>
      </c>
      <c r="AO60" s="20">
        <f t="shared" si="17"/>
        <v>0</v>
      </c>
      <c r="AP60" s="20"/>
      <c r="AQ60" s="20"/>
      <c r="AR60" s="20"/>
      <c r="AS60" s="20"/>
      <c r="AT60" s="20">
        <f t="shared" si="18"/>
        <v>320000</v>
      </c>
      <c r="AU60" s="20">
        <f t="shared" si="18"/>
        <v>0</v>
      </c>
      <c r="AV60" s="20">
        <f t="shared" si="18"/>
        <v>0</v>
      </c>
      <c r="AW60" s="20">
        <f t="shared" si="18"/>
        <v>0</v>
      </c>
      <c r="AX60" s="20">
        <f t="shared" si="18"/>
        <v>320000</v>
      </c>
      <c r="AY60" s="20">
        <f t="shared" si="19"/>
        <v>320000</v>
      </c>
      <c r="AZ60" s="20"/>
      <c r="BA60" s="20"/>
      <c r="BB60" s="20"/>
      <c r="BC60" s="20">
        <v>320000</v>
      </c>
      <c r="BD60" s="20">
        <f t="shared" si="20"/>
        <v>0</v>
      </c>
      <c r="BE60" s="20"/>
      <c r="BF60" s="20"/>
      <c r="BG60" s="20"/>
      <c r="BH60" s="20"/>
      <c r="BI60" s="20">
        <f t="shared" si="21"/>
        <v>320000</v>
      </c>
      <c r="BJ60" s="20">
        <f t="shared" si="21"/>
        <v>0</v>
      </c>
      <c r="BK60" s="20">
        <f t="shared" si="21"/>
        <v>0</v>
      </c>
      <c r="BL60" s="20">
        <f t="shared" si="21"/>
        <v>0</v>
      </c>
      <c r="BM60" s="20">
        <f t="shared" si="21"/>
        <v>320000</v>
      </c>
      <c r="BN60" s="20">
        <f t="shared" si="22"/>
        <v>320000</v>
      </c>
      <c r="BO60" s="20"/>
      <c r="BP60" s="20"/>
      <c r="BQ60" s="20"/>
      <c r="BR60" s="20">
        <v>320000</v>
      </c>
      <c r="BS60" s="20">
        <f t="shared" si="23"/>
        <v>0</v>
      </c>
      <c r="BT60" s="20"/>
      <c r="BU60" s="20"/>
      <c r="BV60" s="20"/>
      <c r="BW60" s="20"/>
      <c r="BX60" s="20">
        <f t="shared" si="24"/>
        <v>320000</v>
      </c>
      <c r="BY60" s="20">
        <f t="shared" si="24"/>
        <v>0</v>
      </c>
      <c r="BZ60" s="20">
        <f t="shared" si="24"/>
        <v>0</v>
      </c>
      <c r="CA60" s="20">
        <f t="shared" si="24"/>
        <v>0</v>
      </c>
      <c r="CB60" s="20">
        <f t="shared" si="24"/>
        <v>320000</v>
      </c>
      <c r="CC60" s="20">
        <f t="shared" si="109"/>
        <v>320000</v>
      </c>
      <c r="CD60" s="20">
        <f t="shared" si="107"/>
        <v>0</v>
      </c>
      <c r="CE60" s="20">
        <f t="shared" si="107"/>
        <v>0</v>
      </c>
      <c r="CF60" s="20">
        <f t="shared" si="107"/>
        <v>0</v>
      </c>
      <c r="CG60" s="20">
        <f t="shared" si="107"/>
        <v>320000</v>
      </c>
      <c r="CH60" s="20">
        <f t="shared" si="107"/>
        <v>0</v>
      </c>
      <c r="CI60" s="20">
        <f t="shared" si="107"/>
        <v>0</v>
      </c>
      <c r="CJ60" s="20">
        <f t="shared" si="107"/>
        <v>0</v>
      </c>
      <c r="CK60" s="20">
        <f t="shared" si="107"/>
        <v>0</v>
      </c>
      <c r="CL60" s="20">
        <f t="shared" si="107"/>
        <v>0</v>
      </c>
      <c r="CM60" s="20">
        <f t="shared" si="26"/>
        <v>320000</v>
      </c>
      <c r="CN60" s="20">
        <f t="shared" si="26"/>
        <v>0</v>
      </c>
      <c r="CO60" s="20">
        <f t="shared" si="26"/>
        <v>0</v>
      </c>
      <c r="CP60" s="20">
        <f t="shared" si="26"/>
        <v>0</v>
      </c>
      <c r="CQ60" s="20">
        <f t="shared" si="26"/>
        <v>320000</v>
      </c>
    </row>
    <row r="61" spans="1:95" ht="60" customHeight="1" x14ac:dyDescent="0.25">
      <c r="A61" s="11" t="s">
        <v>94</v>
      </c>
      <c r="B61" s="2" t="s">
        <v>45</v>
      </c>
      <c r="C61" s="11">
        <v>7300</v>
      </c>
      <c r="D61" s="11"/>
      <c r="E61" s="4"/>
      <c r="F61" s="21">
        <f t="shared" si="14"/>
        <v>0</v>
      </c>
      <c r="G61" s="21">
        <f t="shared" si="14"/>
        <v>0</v>
      </c>
      <c r="H61" s="20"/>
      <c r="I61" s="20"/>
      <c r="J61" s="20"/>
      <c r="K61" s="20"/>
      <c r="L61" s="20"/>
      <c r="M61" s="20"/>
      <c r="N61" s="20"/>
      <c r="O61" s="20"/>
      <c r="P61" s="20">
        <f t="shared" si="15"/>
        <v>0</v>
      </c>
      <c r="Q61" s="20">
        <f t="shared" si="15"/>
        <v>0</v>
      </c>
      <c r="R61" s="20"/>
      <c r="S61" s="20"/>
      <c r="T61" s="20"/>
      <c r="U61" s="20"/>
      <c r="V61" s="20"/>
      <c r="W61" s="20"/>
      <c r="X61" s="20"/>
      <c r="Y61" s="20"/>
      <c r="Z61" s="20">
        <f t="shared" si="108"/>
        <v>0</v>
      </c>
      <c r="AA61" s="20">
        <f t="shared" si="100"/>
        <v>0</v>
      </c>
      <c r="AB61" s="20">
        <f t="shared" si="100"/>
        <v>0</v>
      </c>
      <c r="AC61" s="20">
        <f t="shared" si="100"/>
        <v>0</v>
      </c>
      <c r="AD61" s="20">
        <f t="shared" si="100"/>
        <v>0</v>
      </c>
      <c r="AE61" s="20">
        <f t="shared" si="100"/>
        <v>0</v>
      </c>
      <c r="AF61" s="20">
        <f t="shared" si="100"/>
        <v>0</v>
      </c>
      <c r="AG61" s="20">
        <f t="shared" si="100"/>
        <v>0</v>
      </c>
      <c r="AH61" s="20">
        <f t="shared" si="100"/>
        <v>0</v>
      </c>
      <c r="AI61" s="20">
        <f t="shared" si="100"/>
        <v>0</v>
      </c>
      <c r="AJ61" s="20">
        <f t="shared" si="8"/>
        <v>0</v>
      </c>
      <c r="AK61" s="20"/>
      <c r="AL61" s="20"/>
      <c r="AM61" s="20"/>
      <c r="AN61" s="20"/>
      <c r="AO61" s="20">
        <f t="shared" si="17"/>
        <v>0</v>
      </c>
      <c r="AP61" s="20"/>
      <c r="AQ61" s="20"/>
      <c r="AR61" s="20"/>
      <c r="AS61" s="20"/>
      <c r="AT61" s="20">
        <f t="shared" si="18"/>
        <v>0</v>
      </c>
      <c r="AU61" s="20">
        <f t="shared" si="18"/>
        <v>0</v>
      </c>
      <c r="AV61" s="20">
        <f t="shared" si="18"/>
        <v>0</v>
      </c>
      <c r="AW61" s="20">
        <f t="shared" si="18"/>
        <v>0</v>
      </c>
      <c r="AX61" s="20">
        <f t="shared" si="18"/>
        <v>0</v>
      </c>
      <c r="AY61" s="20">
        <f t="shared" si="19"/>
        <v>0</v>
      </c>
      <c r="AZ61" s="20"/>
      <c r="BA61" s="20"/>
      <c r="BB61" s="20"/>
      <c r="BC61" s="20"/>
      <c r="BD61" s="20">
        <f t="shared" si="20"/>
        <v>0</v>
      </c>
      <c r="BE61" s="20"/>
      <c r="BF61" s="20"/>
      <c r="BG61" s="20"/>
      <c r="BH61" s="20"/>
      <c r="BI61" s="20">
        <f t="shared" si="21"/>
        <v>0</v>
      </c>
      <c r="BJ61" s="20">
        <f t="shared" si="21"/>
        <v>0</v>
      </c>
      <c r="BK61" s="20">
        <f t="shared" si="21"/>
        <v>0</v>
      </c>
      <c r="BL61" s="20">
        <f t="shared" si="21"/>
        <v>0</v>
      </c>
      <c r="BM61" s="20">
        <f t="shared" si="21"/>
        <v>0</v>
      </c>
      <c r="BN61" s="20">
        <f t="shared" si="22"/>
        <v>0</v>
      </c>
      <c r="BO61" s="20"/>
      <c r="BP61" s="20"/>
      <c r="BQ61" s="20"/>
      <c r="BR61" s="20"/>
      <c r="BS61" s="20">
        <f t="shared" si="23"/>
        <v>0</v>
      </c>
      <c r="BT61" s="20"/>
      <c r="BU61" s="20"/>
      <c r="BV61" s="20"/>
      <c r="BW61" s="20"/>
      <c r="BX61" s="20">
        <f t="shared" si="24"/>
        <v>0</v>
      </c>
      <c r="BY61" s="20">
        <f t="shared" si="24"/>
        <v>0</v>
      </c>
      <c r="BZ61" s="20">
        <f t="shared" si="24"/>
        <v>0</v>
      </c>
      <c r="CA61" s="20">
        <f t="shared" si="24"/>
        <v>0</v>
      </c>
      <c r="CB61" s="20">
        <f t="shared" si="24"/>
        <v>0</v>
      </c>
      <c r="CC61" s="20">
        <f t="shared" si="109"/>
        <v>0</v>
      </c>
      <c r="CD61" s="20">
        <f t="shared" si="107"/>
        <v>0</v>
      </c>
      <c r="CE61" s="20">
        <f t="shared" si="107"/>
        <v>0</v>
      </c>
      <c r="CF61" s="20">
        <f t="shared" si="107"/>
        <v>0</v>
      </c>
      <c r="CG61" s="20">
        <f t="shared" si="107"/>
        <v>0</v>
      </c>
      <c r="CH61" s="20">
        <f t="shared" si="107"/>
        <v>0</v>
      </c>
      <c r="CI61" s="20">
        <f t="shared" si="107"/>
        <v>0</v>
      </c>
      <c r="CJ61" s="20">
        <f t="shared" si="107"/>
        <v>0</v>
      </c>
      <c r="CK61" s="20">
        <f t="shared" si="107"/>
        <v>0</v>
      </c>
      <c r="CL61" s="20">
        <f t="shared" si="107"/>
        <v>0</v>
      </c>
      <c r="CM61" s="20">
        <f t="shared" si="26"/>
        <v>0</v>
      </c>
      <c r="CN61" s="20">
        <f t="shared" si="26"/>
        <v>0</v>
      </c>
      <c r="CO61" s="20">
        <f t="shared" si="26"/>
        <v>0</v>
      </c>
      <c r="CP61" s="20">
        <f t="shared" si="26"/>
        <v>0</v>
      </c>
      <c r="CQ61" s="20">
        <f t="shared" si="26"/>
        <v>0</v>
      </c>
    </row>
    <row r="62" spans="1:95" ht="60" customHeight="1" x14ac:dyDescent="0.25">
      <c r="A62" s="17" t="s">
        <v>108</v>
      </c>
      <c r="B62" s="2" t="s">
        <v>19</v>
      </c>
      <c r="C62" s="11">
        <v>7301</v>
      </c>
      <c r="D62" s="17" t="s">
        <v>12</v>
      </c>
      <c r="E62" s="4"/>
      <c r="F62" s="21">
        <f t="shared" si="14"/>
        <v>0</v>
      </c>
      <c r="G62" s="21">
        <f t="shared" si="14"/>
        <v>0</v>
      </c>
      <c r="H62" s="20"/>
      <c r="I62" s="20"/>
      <c r="J62" s="20"/>
      <c r="K62" s="20"/>
      <c r="L62" s="20"/>
      <c r="M62" s="20"/>
      <c r="N62" s="20"/>
      <c r="O62" s="20"/>
      <c r="P62" s="20">
        <f t="shared" si="15"/>
        <v>0</v>
      </c>
      <c r="Q62" s="20">
        <f t="shared" si="15"/>
        <v>0</v>
      </c>
      <c r="R62" s="20"/>
      <c r="S62" s="20"/>
      <c r="T62" s="20"/>
      <c r="U62" s="20"/>
      <c r="V62" s="20"/>
      <c r="W62" s="20"/>
      <c r="X62" s="20"/>
      <c r="Y62" s="20"/>
      <c r="Z62" s="20">
        <f t="shared" si="108"/>
        <v>0</v>
      </c>
      <c r="AA62" s="20">
        <f t="shared" si="100"/>
        <v>0</v>
      </c>
      <c r="AB62" s="20">
        <f t="shared" si="100"/>
        <v>0</v>
      </c>
      <c r="AC62" s="20">
        <f t="shared" si="100"/>
        <v>0</v>
      </c>
      <c r="AD62" s="20">
        <f t="shared" si="100"/>
        <v>0</v>
      </c>
      <c r="AE62" s="20">
        <f t="shared" si="100"/>
        <v>0</v>
      </c>
      <c r="AF62" s="20">
        <f t="shared" si="100"/>
        <v>0</v>
      </c>
      <c r="AG62" s="20">
        <f t="shared" si="100"/>
        <v>0</v>
      </c>
      <c r="AH62" s="20">
        <f t="shared" si="100"/>
        <v>0</v>
      </c>
      <c r="AI62" s="20">
        <f t="shared" si="100"/>
        <v>0</v>
      </c>
      <c r="AJ62" s="20">
        <f t="shared" si="8"/>
        <v>0</v>
      </c>
      <c r="AK62" s="20"/>
      <c r="AL62" s="20"/>
      <c r="AM62" s="20"/>
      <c r="AN62" s="20"/>
      <c r="AO62" s="20">
        <f t="shared" si="17"/>
        <v>0</v>
      </c>
      <c r="AP62" s="20"/>
      <c r="AQ62" s="20"/>
      <c r="AR62" s="20"/>
      <c r="AS62" s="20"/>
      <c r="AT62" s="20">
        <f t="shared" si="18"/>
        <v>0</v>
      </c>
      <c r="AU62" s="20">
        <f t="shared" si="18"/>
        <v>0</v>
      </c>
      <c r="AV62" s="20">
        <f t="shared" si="18"/>
        <v>0</v>
      </c>
      <c r="AW62" s="20">
        <f t="shared" si="18"/>
        <v>0</v>
      </c>
      <c r="AX62" s="20">
        <f t="shared" si="18"/>
        <v>0</v>
      </c>
      <c r="AY62" s="20">
        <f t="shared" si="19"/>
        <v>0</v>
      </c>
      <c r="AZ62" s="20"/>
      <c r="BA62" s="20"/>
      <c r="BB62" s="20"/>
      <c r="BC62" s="20"/>
      <c r="BD62" s="20">
        <f t="shared" si="20"/>
        <v>0</v>
      </c>
      <c r="BE62" s="20"/>
      <c r="BF62" s="20"/>
      <c r="BG62" s="20"/>
      <c r="BH62" s="20"/>
      <c r="BI62" s="20">
        <f t="shared" si="21"/>
        <v>0</v>
      </c>
      <c r="BJ62" s="20">
        <f t="shared" si="21"/>
        <v>0</v>
      </c>
      <c r="BK62" s="20">
        <f t="shared" si="21"/>
        <v>0</v>
      </c>
      <c r="BL62" s="20">
        <f t="shared" si="21"/>
        <v>0</v>
      </c>
      <c r="BM62" s="20">
        <f t="shared" si="21"/>
        <v>0</v>
      </c>
      <c r="BN62" s="20">
        <f t="shared" si="22"/>
        <v>0</v>
      </c>
      <c r="BO62" s="20"/>
      <c r="BP62" s="20"/>
      <c r="BQ62" s="20"/>
      <c r="BR62" s="20"/>
      <c r="BS62" s="20">
        <f t="shared" si="23"/>
        <v>0</v>
      </c>
      <c r="BT62" s="20"/>
      <c r="BU62" s="20"/>
      <c r="BV62" s="20"/>
      <c r="BW62" s="20"/>
      <c r="BX62" s="20">
        <f t="shared" si="24"/>
        <v>0</v>
      </c>
      <c r="BY62" s="20">
        <f t="shared" si="24"/>
        <v>0</v>
      </c>
      <c r="BZ62" s="20">
        <f t="shared" si="24"/>
        <v>0</v>
      </c>
      <c r="CA62" s="20">
        <f t="shared" si="24"/>
        <v>0</v>
      </c>
      <c r="CB62" s="20">
        <f t="shared" si="24"/>
        <v>0</v>
      </c>
      <c r="CC62" s="20">
        <f t="shared" si="109"/>
        <v>0</v>
      </c>
      <c r="CD62" s="20">
        <f t="shared" si="107"/>
        <v>0</v>
      </c>
      <c r="CE62" s="20">
        <f t="shared" si="107"/>
        <v>0</v>
      </c>
      <c r="CF62" s="20">
        <f t="shared" si="107"/>
        <v>0</v>
      </c>
      <c r="CG62" s="20">
        <f t="shared" si="107"/>
        <v>0</v>
      </c>
      <c r="CH62" s="20">
        <f t="shared" si="107"/>
        <v>0</v>
      </c>
      <c r="CI62" s="20">
        <f t="shared" si="107"/>
        <v>0</v>
      </c>
      <c r="CJ62" s="20">
        <f t="shared" si="107"/>
        <v>0</v>
      </c>
      <c r="CK62" s="20">
        <f t="shared" si="107"/>
        <v>0</v>
      </c>
      <c r="CL62" s="20">
        <f t="shared" si="107"/>
        <v>0</v>
      </c>
      <c r="CM62" s="20">
        <f t="shared" si="26"/>
        <v>0</v>
      </c>
      <c r="CN62" s="20">
        <f t="shared" si="26"/>
        <v>0</v>
      </c>
      <c r="CO62" s="20">
        <f t="shared" si="26"/>
        <v>0</v>
      </c>
      <c r="CP62" s="20">
        <f t="shared" si="26"/>
        <v>0</v>
      </c>
      <c r="CQ62" s="20">
        <f t="shared" si="26"/>
        <v>0</v>
      </c>
    </row>
    <row r="63" spans="1:95" ht="60" customHeight="1" x14ac:dyDescent="0.25">
      <c r="A63" s="17" t="s">
        <v>95</v>
      </c>
      <c r="B63" s="7" t="s">
        <v>23</v>
      </c>
      <c r="C63" s="17">
        <v>7304</v>
      </c>
      <c r="D63" s="17" t="s">
        <v>12</v>
      </c>
      <c r="E63" s="9" t="s">
        <v>62</v>
      </c>
      <c r="F63" s="21">
        <f t="shared" si="14"/>
        <v>281130</v>
      </c>
      <c r="G63" s="21">
        <f t="shared" si="14"/>
        <v>281130</v>
      </c>
      <c r="H63" s="20">
        <v>281130</v>
      </c>
      <c r="I63" s="20">
        <v>281130</v>
      </c>
      <c r="J63" s="20"/>
      <c r="K63" s="20"/>
      <c r="L63" s="20"/>
      <c r="M63" s="20"/>
      <c r="N63" s="20"/>
      <c r="O63" s="20"/>
      <c r="P63" s="20">
        <f t="shared" si="15"/>
        <v>28800</v>
      </c>
      <c r="Q63" s="20">
        <f t="shared" si="15"/>
        <v>28800</v>
      </c>
      <c r="R63" s="20">
        <v>28800</v>
      </c>
      <c r="S63" s="20">
        <v>28800</v>
      </c>
      <c r="T63" s="20"/>
      <c r="U63" s="20"/>
      <c r="V63" s="20"/>
      <c r="W63" s="20"/>
      <c r="X63" s="20"/>
      <c r="Y63" s="20"/>
      <c r="Z63" s="20">
        <f t="shared" si="108"/>
        <v>252330</v>
      </c>
      <c r="AA63" s="20">
        <f t="shared" si="100"/>
        <v>252330</v>
      </c>
      <c r="AB63" s="20">
        <f t="shared" si="100"/>
        <v>252330</v>
      </c>
      <c r="AC63" s="20">
        <f t="shared" si="100"/>
        <v>252330</v>
      </c>
      <c r="AD63" s="20">
        <f t="shared" si="100"/>
        <v>0</v>
      </c>
      <c r="AE63" s="20">
        <f t="shared" si="100"/>
        <v>0</v>
      </c>
      <c r="AF63" s="20">
        <f t="shared" si="100"/>
        <v>0</v>
      </c>
      <c r="AG63" s="20">
        <f t="shared" si="100"/>
        <v>0</v>
      </c>
      <c r="AH63" s="20">
        <f t="shared" si="100"/>
        <v>0</v>
      </c>
      <c r="AI63" s="20">
        <f t="shared" si="100"/>
        <v>0</v>
      </c>
      <c r="AJ63" s="20">
        <f t="shared" si="8"/>
        <v>284500</v>
      </c>
      <c r="AK63" s="20">
        <f>208360+62910+13230</f>
        <v>284500</v>
      </c>
      <c r="AL63" s="20"/>
      <c r="AM63" s="20"/>
      <c r="AN63" s="20"/>
      <c r="AO63" s="20">
        <f t="shared" si="17"/>
        <v>0</v>
      </c>
      <c r="AP63" s="20"/>
      <c r="AQ63" s="20"/>
      <c r="AR63" s="20"/>
      <c r="AS63" s="20"/>
      <c r="AT63" s="20">
        <f t="shared" si="18"/>
        <v>284500</v>
      </c>
      <c r="AU63" s="20">
        <f t="shared" si="18"/>
        <v>284500</v>
      </c>
      <c r="AV63" s="20">
        <f t="shared" si="18"/>
        <v>0</v>
      </c>
      <c r="AW63" s="20">
        <f t="shared" si="18"/>
        <v>0</v>
      </c>
      <c r="AX63" s="20">
        <f t="shared" si="18"/>
        <v>0</v>
      </c>
      <c r="AY63" s="20">
        <f t="shared" si="19"/>
        <v>294200</v>
      </c>
      <c r="AZ63" s="20">
        <v>294200</v>
      </c>
      <c r="BA63" s="20"/>
      <c r="BB63" s="20"/>
      <c r="BC63" s="20"/>
      <c r="BD63" s="20">
        <f t="shared" si="20"/>
        <v>0</v>
      </c>
      <c r="BE63" s="20"/>
      <c r="BF63" s="20"/>
      <c r="BG63" s="20"/>
      <c r="BH63" s="20"/>
      <c r="BI63" s="20">
        <f t="shared" si="21"/>
        <v>294200</v>
      </c>
      <c r="BJ63" s="20">
        <f t="shared" si="21"/>
        <v>294200</v>
      </c>
      <c r="BK63" s="20">
        <f t="shared" si="21"/>
        <v>0</v>
      </c>
      <c r="BL63" s="20">
        <f t="shared" si="21"/>
        <v>0</v>
      </c>
      <c r="BM63" s="20">
        <f t="shared" si="21"/>
        <v>0</v>
      </c>
      <c r="BN63" s="20">
        <f t="shared" si="22"/>
        <v>304600</v>
      </c>
      <c r="BO63" s="20">
        <v>304600</v>
      </c>
      <c r="BP63" s="20"/>
      <c r="BQ63" s="20"/>
      <c r="BR63" s="20"/>
      <c r="BS63" s="20">
        <f t="shared" si="23"/>
        <v>0</v>
      </c>
      <c r="BT63" s="20"/>
      <c r="BU63" s="20"/>
      <c r="BV63" s="20"/>
      <c r="BW63" s="20"/>
      <c r="BX63" s="20">
        <f t="shared" si="24"/>
        <v>304600</v>
      </c>
      <c r="BY63" s="20">
        <f t="shared" si="24"/>
        <v>304600</v>
      </c>
      <c r="BZ63" s="20">
        <f t="shared" si="24"/>
        <v>0</v>
      </c>
      <c r="CA63" s="20">
        <f t="shared" si="24"/>
        <v>0</v>
      </c>
      <c r="CB63" s="20">
        <f t="shared" si="24"/>
        <v>0</v>
      </c>
      <c r="CC63" s="20">
        <f t="shared" si="109"/>
        <v>304600</v>
      </c>
      <c r="CD63" s="20">
        <f t="shared" si="107"/>
        <v>304600</v>
      </c>
      <c r="CE63" s="20">
        <f t="shared" si="107"/>
        <v>0</v>
      </c>
      <c r="CF63" s="20">
        <f t="shared" si="107"/>
        <v>0</v>
      </c>
      <c r="CG63" s="20">
        <f t="shared" si="107"/>
        <v>0</v>
      </c>
      <c r="CH63" s="20">
        <f t="shared" si="107"/>
        <v>0</v>
      </c>
      <c r="CI63" s="20">
        <f t="shared" si="107"/>
        <v>0</v>
      </c>
      <c r="CJ63" s="20">
        <f t="shared" si="107"/>
        <v>0</v>
      </c>
      <c r="CK63" s="20">
        <f t="shared" si="107"/>
        <v>0</v>
      </c>
      <c r="CL63" s="20">
        <f t="shared" si="107"/>
        <v>0</v>
      </c>
      <c r="CM63" s="20">
        <f t="shared" si="26"/>
        <v>304600</v>
      </c>
      <c r="CN63" s="20">
        <f t="shared" si="26"/>
        <v>304600</v>
      </c>
      <c r="CO63" s="20">
        <f t="shared" si="26"/>
        <v>0</v>
      </c>
      <c r="CP63" s="20">
        <f t="shared" si="26"/>
        <v>0</v>
      </c>
      <c r="CQ63" s="20">
        <f t="shared" si="26"/>
        <v>0</v>
      </c>
    </row>
    <row r="64" spans="1:95" ht="60" customHeight="1" x14ac:dyDescent="0.25">
      <c r="A64" s="17" t="s">
        <v>96</v>
      </c>
      <c r="B64" s="2" t="s">
        <v>20</v>
      </c>
      <c r="C64" s="11">
        <v>7400</v>
      </c>
      <c r="D64" s="11"/>
      <c r="E64" s="4"/>
      <c r="F64" s="21">
        <f t="shared" si="14"/>
        <v>0</v>
      </c>
      <c r="G64" s="21">
        <f t="shared" si="14"/>
        <v>0</v>
      </c>
      <c r="H64" s="20"/>
      <c r="I64" s="20"/>
      <c r="J64" s="20"/>
      <c r="K64" s="20"/>
      <c r="L64" s="20"/>
      <c r="M64" s="20"/>
      <c r="N64" s="20"/>
      <c r="O64" s="20"/>
      <c r="P64" s="20">
        <f t="shared" si="15"/>
        <v>0</v>
      </c>
      <c r="Q64" s="20">
        <f t="shared" si="15"/>
        <v>0</v>
      </c>
      <c r="R64" s="20"/>
      <c r="S64" s="20"/>
      <c r="T64" s="20"/>
      <c r="U64" s="20"/>
      <c r="V64" s="20"/>
      <c r="W64" s="20"/>
      <c r="X64" s="20"/>
      <c r="Y64" s="20"/>
      <c r="Z64" s="20">
        <f t="shared" si="108"/>
        <v>0</v>
      </c>
      <c r="AA64" s="20">
        <f t="shared" si="100"/>
        <v>0</v>
      </c>
      <c r="AB64" s="20">
        <f t="shared" si="100"/>
        <v>0</v>
      </c>
      <c r="AC64" s="20">
        <f t="shared" si="100"/>
        <v>0</v>
      </c>
      <c r="AD64" s="20">
        <f t="shared" si="100"/>
        <v>0</v>
      </c>
      <c r="AE64" s="20">
        <f t="shared" si="100"/>
        <v>0</v>
      </c>
      <c r="AF64" s="20">
        <f t="shared" si="100"/>
        <v>0</v>
      </c>
      <c r="AG64" s="20">
        <f t="shared" si="100"/>
        <v>0</v>
      </c>
      <c r="AH64" s="20">
        <f t="shared" si="100"/>
        <v>0</v>
      </c>
      <c r="AI64" s="20">
        <f t="shared" si="100"/>
        <v>0</v>
      </c>
      <c r="AJ64" s="20">
        <f t="shared" si="8"/>
        <v>0</v>
      </c>
      <c r="AK64" s="20"/>
      <c r="AL64" s="20"/>
      <c r="AM64" s="20"/>
      <c r="AN64" s="20"/>
      <c r="AO64" s="20">
        <f t="shared" si="17"/>
        <v>0</v>
      </c>
      <c r="AP64" s="20"/>
      <c r="AQ64" s="20"/>
      <c r="AR64" s="20"/>
      <c r="AS64" s="20"/>
      <c r="AT64" s="20">
        <f t="shared" si="18"/>
        <v>0</v>
      </c>
      <c r="AU64" s="20">
        <f t="shared" si="18"/>
        <v>0</v>
      </c>
      <c r="AV64" s="20">
        <f t="shared" si="18"/>
        <v>0</v>
      </c>
      <c r="AW64" s="20">
        <f t="shared" si="18"/>
        <v>0</v>
      </c>
      <c r="AX64" s="20">
        <f t="shared" si="18"/>
        <v>0</v>
      </c>
      <c r="AY64" s="20">
        <f t="shared" si="19"/>
        <v>0</v>
      </c>
      <c r="AZ64" s="20"/>
      <c r="BA64" s="20"/>
      <c r="BB64" s="20"/>
      <c r="BC64" s="20"/>
      <c r="BD64" s="20">
        <f t="shared" si="20"/>
        <v>0</v>
      </c>
      <c r="BE64" s="20"/>
      <c r="BF64" s="20"/>
      <c r="BG64" s="20"/>
      <c r="BH64" s="20"/>
      <c r="BI64" s="20">
        <f t="shared" si="21"/>
        <v>0</v>
      </c>
      <c r="BJ64" s="20">
        <f t="shared" si="21"/>
        <v>0</v>
      </c>
      <c r="BK64" s="20">
        <f t="shared" si="21"/>
        <v>0</v>
      </c>
      <c r="BL64" s="20">
        <f t="shared" si="21"/>
        <v>0</v>
      </c>
      <c r="BM64" s="20">
        <f t="shared" si="21"/>
        <v>0</v>
      </c>
      <c r="BN64" s="20">
        <f t="shared" si="22"/>
        <v>0</v>
      </c>
      <c r="BO64" s="20"/>
      <c r="BP64" s="20"/>
      <c r="BQ64" s="20"/>
      <c r="BR64" s="20"/>
      <c r="BS64" s="20">
        <f t="shared" si="23"/>
        <v>0</v>
      </c>
      <c r="BT64" s="20"/>
      <c r="BU64" s="20"/>
      <c r="BV64" s="20"/>
      <c r="BW64" s="20"/>
      <c r="BX64" s="20">
        <f t="shared" si="24"/>
        <v>0</v>
      </c>
      <c r="BY64" s="20">
        <f t="shared" si="24"/>
        <v>0</v>
      </c>
      <c r="BZ64" s="20">
        <f t="shared" si="24"/>
        <v>0</v>
      </c>
      <c r="CA64" s="20">
        <f t="shared" si="24"/>
        <v>0</v>
      </c>
      <c r="CB64" s="20">
        <f t="shared" si="24"/>
        <v>0</v>
      </c>
      <c r="CC64" s="20">
        <f t="shared" si="109"/>
        <v>0</v>
      </c>
      <c r="CD64" s="20">
        <f t="shared" si="107"/>
        <v>0</v>
      </c>
      <c r="CE64" s="20">
        <f t="shared" si="107"/>
        <v>0</v>
      </c>
      <c r="CF64" s="20">
        <f t="shared" si="107"/>
        <v>0</v>
      </c>
      <c r="CG64" s="20">
        <f t="shared" si="107"/>
        <v>0</v>
      </c>
      <c r="CH64" s="20">
        <f t="shared" si="107"/>
        <v>0</v>
      </c>
      <c r="CI64" s="20">
        <f t="shared" si="107"/>
        <v>0</v>
      </c>
      <c r="CJ64" s="20">
        <f t="shared" si="107"/>
        <v>0</v>
      </c>
      <c r="CK64" s="20">
        <f t="shared" si="107"/>
        <v>0</v>
      </c>
      <c r="CL64" s="20">
        <f t="shared" si="107"/>
        <v>0</v>
      </c>
      <c r="CM64" s="20">
        <f t="shared" si="26"/>
        <v>0</v>
      </c>
      <c r="CN64" s="20">
        <f t="shared" si="26"/>
        <v>0</v>
      </c>
      <c r="CO64" s="20">
        <f t="shared" si="26"/>
        <v>0</v>
      </c>
      <c r="CP64" s="20">
        <f t="shared" si="26"/>
        <v>0</v>
      </c>
      <c r="CQ64" s="20">
        <f t="shared" si="26"/>
        <v>0</v>
      </c>
    </row>
    <row r="65" spans="1:95" ht="60" customHeight="1" x14ac:dyDescent="0.25">
      <c r="A65" s="17" t="s">
        <v>97</v>
      </c>
      <c r="B65" s="7" t="s">
        <v>21</v>
      </c>
      <c r="C65" s="17">
        <v>7401</v>
      </c>
      <c r="D65" s="17">
        <v>1</v>
      </c>
      <c r="E65" s="9" t="s">
        <v>144</v>
      </c>
      <c r="F65" s="21">
        <f t="shared" si="14"/>
        <v>100</v>
      </c>
      <c r="G65" s="21">
        <f t="shared" si="14"/>
        <v>100</v>
      </c>
      <c r="H65" s="20"/>
      <c r="I65" s="20"/>
      <c r="J65" s="20">
        <v>100</v>
      </c>
      <c r="K65" s="20">
        <v>100</v>
      </c>
      <c r="L65" s="20"/>
      <c r="M65" s="20"/>
      <c r="N65" s="20"/>
      <c r="O65" s="20"/>
      <c r="P65" s="20">
        <f t="shared" si="15"/>
        <v>0</v>
      </c>
      <c r="Q65" s="20">
        <f t="shared" si="15"/>
        <v>0</v>
      </c>
      <c r="R65" s="20"/>
      <c r="S65" s="20"/>
      <c r="T65" s="20"/>
      <c r="U65" s="20"/>
      <c r="V65" s="20"/>
      <c r="W65" s="20"/>
      <c r="X65" s="20"/>
      <c r="Y65" s="20"/>
      <c r="Z65" s="20">
        <f t="shared" si="108"/>
        <v>100</v>
      </c>
      <c r="AA65" s="20">
        <f t="shared" si="100"/>
        <v>100</v>
      </c>
      <c r="AB65" s="20">
        <f t="shared" si="100"/>
        <v>0</v>
      </c>
      <c r="AC65" s="20">
        <f t="shared" si="100"/>
        <v>0</v>
      </c>
      <c r="AD65" s="20">
        <f t="shared" si="100"/>
        <v>100</v>
      </c>
      <c r="AE65" s="20">
        <f t="shared" si="100"/>
        <v>100</v>
      </c>
      <c r="AF65" s="20">
        <f t="shared" si="100"/>
        <v>0</v>
      </c>
      <c r="AG65" s="20">
        <f t="shared" si="100"/>
        <v>0</v>
      </c>
      <c r="AH65" s="20">
        <f t="shared" si="100"/>
        <v>0</v>
      </c>
      <c r="AI65" s="20">
        <f t="shared" si="100"/>
        <v>0</v>
      </c>
      <c r="AJ65" s="20">
        <f t="shared" si="8"/>
        <v>100</v>
      </c>
      <c r="AK65" s="20"/>
      <c r="AL65" s="20">
        <v>100</v>
      </c>
      <c r="AM65" s="20"/>
      <c r="AN65" s="20"/>
      <c r="AO65" s="20">
        <f t="shared" si="17"/>
        <v>0</v>
      </c>
      <c r="AP65" s="20"/>
      <c r="AQ65" s="20"/>
      <c r="AR65" s="20"/>
      <c r="AS65" s="20"/>
      <c r="AT65" s="20">
        <f t="shared" si="18"/>
        <v>100</v>
      </c>
      <c r="AU65" s="20">
        <f t="shared" si="18"/>
        <v>0</v>
      </c>
      <c r="AV65" s="20">
        <f t="shared" si="18"/>
        <v>100</v>
      </c>
      <c r="AW65" s="20">
        <f t="shared" si="18"/>
        <v>0</v>
      </c>
      <c r="AX65" s="20">
        <f t="shared" si="18"/>
        <v>0</v>
      </c>
      <c r="AY65" s="20">
        <f t="shared" si="19"/>
        <v>100</v>
      </c>
      <c r="AZ65" s="20"/>
      <c r="BA65" s="20">
        <v>100</v>
      </c>
      <c r="BB65" s="20"/>
      <c r="BC65" s="20"/>
      <c r="BD65" s="20">
        <f t="shared" si="20"/>
        <v>0</v>
      </c>
      <c r="BE65" s="20"/>
      <c r="BF65" s="20"/>
      <c r="BG65" s="20"/>
      <c r="BH65" s="20"/>
      <c r="BI65" s="20">
        <f t="shared" si="21"/>
        <v>100</v>
      </c>
      <c r="BJ65" s="20">
        <f t="shared" si="21"/>
        <v>0</v>
      </c>
      <c r="BK65" s="20">
        <f t="shared" si="21"/>
        <v>100</v>
      </c>
      <c r="BL65" s="20">
        <f t="shared" si="21"/>
        <v>0</v>
      </c>
      <c r="BM65" s="20">
        <f t="shared" si="21"/>
        <v>0</v>
      </c>
      <c r="BN65" s="20">
        <f t="shared" si="22"/>
        <v>100</v>
      </c>
      <c r="BO65" s="20"/>
      <c r="BP65" s="20">
        <v>100</v>
      </c>
      <c r="BQ65" s="20"/>
      <c r="BR65" s="20"/>
      <c r="BS65" s="20">
        <f t="shared" si="23"/>
        <v>0</v>
      </c>
      <c r="BT65" s="20"/>
      <c r="BU65" s="20"/>
      <c r="BV65" s="20"/>
      <c r="BW65" s="20"/>
      <c r="BX65" s="20">
        <f t="shared" si="24"/>
        <v>100</v>
      </c>
      <c r="BY65" s="20">
        <f t="shared" si="24"/>
        <v>0</v>
      </c>
      <c r="BZ65" s="20">
        <f t="shared" si="24"/>
        <v>100</v>
      </c>
      <c r="CA65" s="20">
        <f t="shared" si="24"/>
        <v>0</v>
      </c>
      <c r="CB65" s="20">
        <f t="shared" si="24"/>
        <v>0</v>
      </c>
      <c r="CC65" s="20">
        <f t="shared" si="109"/>
        <v>100</v>
      </c>
      <c r="CD65" s="20">
        <f t="shared" si="107"/>
        <v>0</v>
      </c>
      <c r="CE65" s="20">
        <f t="shared" si="107"/>
        <v>100</v>
      </c>
      <c r="CF65" s="20">
        <f t="shared" si="107"/>
        <v>0</v>
      </c>
      <c r="CG65" s="20">
        <f t="shared" si="107"/>
        <v>0</v>
      </c>
      <c r="CH65" s="20">
        <f t="shared" si="107"/>
        <v>0</v>
      </c>
      <c r="CI65" s="20">
        <f t="shared" si="107"/>
        <v>0</v>
      </c>
      <c r="CJ65" s="20">
        <f t="shared" si="107"/>
        <v>0</v>
      </c>
      <c r="CK65" s="20">
        <f t="shared" si="107"/>
        <v>0</v>
      </c>
      <c r="CL65" s="20">
        <f t="shared" si="107"/>
        <v>0</v>
      </c>
      <c r="CM65" s="20">
        <f t="shared" si="26"/>
        <v>100</v>
      </c>
      <c r="CN65" s="20">
        <f t="shared" si="26"/>
        <v>0</v>
      </c>
      <c r="CO65" s="20">
        <f t="shared" si="26"/>
        <v>100</v>
      </c>
      <c r="CP65" s="20">
        <f t="shared" si="26"/>
        <v>0</v>
      </c>
      <c r="CQ65" s="20">
        <f t="shared" si="26"/>
        <v>0</v>
      </c>
    </row>
    <row r="66" spans="1:95" ht="60" customHeight="1" x14ac:dyDescent="0.25">
      <c r="A66" s="11" t="s">
        <v>98</v>
      </c>
      <c r="B66" s="2" t="s">
        <v>46</v>
      </c>
      <c r="C66" s="11">
        <v>7600</v>
      </c>
      <c r="D66" s="11"/>
      <c r="E66" s="4"/>
      <c r="F66" s="21">
        <f t="shared" si="14"/>
        <v>0</v>
      </c>
      <c r="G66" s="21">
        <f t="shared" si="14"/>
        <v>0</v>
      </c>
      <c r="H66" s="20"/>
      <c r="I66" s="20"/>
      <c r="J66" s="20"/>
      <c r="K66" s="20"/>
      <c r="L66" s="20"/>
      <c r="M66" s="20"/>
      <c r="N66" s="20"/>
      <c r="O66" s="20"/>
      <c r="P66" s="20">
        <f t="shared" si="15"/>
        <v>0</v>
      </c>
      <c r="Q66" s="20">
        <f t="shared" si="15"/>
        <v>0</v>
      </c>
      <c r="R66" s="20"/>
      <c r="S66" s="20"/>
      <c r="T66" s="20"/>
      <c r="U66" s="20"/>
      <c r="V66" s="20"/>
      <c r="W66" s="20"/>
      <c r="X66" s="20"/>
      <c r="Y66" s="20"/>
      <c r="Z66" s="20">
        <f t="shared" si="108"/>
        <v>0</v>
      </c>
      <c r="AA66" s="20">
        <f t="shared" si="100"/>
        <v>0</v>
      </c>
      <c r="AB66" s="20">
        <f t="shared" si="100"/>
        <v>0</v>
      </c>
      <c r="AC66" s="20">
        <f t="shared" si="100"/>
        <v>0</v>
      </c>
      <c r="AD66" s="20">
        <f t="shared" si="100"/>
        <v>0</v>
      </c>
      <c r="AE66" s="20">
        <f t="shared" si="100"/>
        <v>0</v>
      </c>
      <c r="AF66" s="20">
        <f t="shared" si="100"/>
        <v>0</v>
      </c>
      <c r="AG66" s="20">
        <f t="shared" si="100"/>
        <v>0</v>
      </c>
      <c r="AH66" s="20">
        <f t="shared" si="100"/>
        <v>0</v>
      </c>
      <c r="AI66" s="20">
        <f t="shared" si="100"/>
        <v>0</v>
      </c>
      <c r="AJ66" s="20">
        <f t="shared" si="8"/>
        <v>0</v>
      </c>
      <c r="AK66" s="20"/>
      <c r="AL66" s="20"/>
      <c r="AM66" s="20"/>
      <c r="AN66" s="20"/>
      <c r="AO66" s="20">
        <f t="shared" si="17"/>
        <v>0</v>
      </c>
      <c r="AP66" s="20"/>
      <c r="AQ66" s="20"/>
      <c r="AR66" s="20"/>
      <c r="AS66" s="20"/>
      <c r="AT66" s="20">
        <f t="shared" si="18"/>
        <v>0</v>
      </c>
      <c r="AU66" s="20">
        <f t="shared" si="18"/>
        <v>0</v>
      </c>
      <c r="AV66" s="20">
        <f t="shared" si="18"/>
        <v>0</v>
      </c>
      <c r="AW66" s="20">
        <f t="shared" si="18"/>
        <v>0</v>
      </c>
      <c r="AX66" s="20">
        <f t="shared" si="18"/>
        <v>0</v>
      </c>
      <c r="AY66" s="20">
        <f t="shared" si="19"/>
        <v>0</v>
      </c>
      <c r="AZ66" s="20"/>
      <c r="BA66" s="20"/>
      <c r="BB66" s="20"/>
      <c r="BC66" s="20"/>
      <c r="BD66" s="20">
        <f t="shared" si="20"/>
        <v>0</v>
      </c>
      <c r="BE66" s="20"/>
      <c r="BF66" s="20"/>
      <c r="BG66" s="20"/>
      <c r="BH66" s="20"/>
      <c r="BI66" s="20">
        <f t="shared" si="21"/>
        <v>0</v>
      </c>
      <c r="BJ66" s="20">
        <f t="shared" si="21"/>
        <v>0</v>
      </c>
      <c r="BK66" s="20">
        <f t="shared" si="21"/>
        <v>0</v>
      </c>
      <c r="BL66" s="20">
        <f t="shared" si="21"/>
        <v>0</v>
      </c>
      <c r="BM66" s="20">
        <f t="shared" si="21"/>
        <v>0</v>
      </c>
      <c r="BN66" s="20">
        <f t="shared" si="22"/>
        <v>0</v>
      </c>
      <c r="BO66" s="20"/>
      <c r="BP66" s="20"/>
      <c r="BQ66" s="20"/>
      <c r="BR66" s="20"/>
      <c r="BS66" s="20">
        <f t="shared" si="23"/>
        <v>0</v>
      </c>
      <c r="BT66" s="20"/>
      <c r="BU66" s="20"/>
      <c r="BV66" s="20"/>
      <c r="BW66" s="20"/>
      <c r="BX66" s="20">
        <f t="shared" si="24"/>
        <v>0</v>
      </c>
      <c r="BY66" s="20">
        <f t="shared" si="24"/>
        <v>0</v>
      </c>
      <c r="BZ66" s="20">
        <f t="shared" si="24"/>
        <v>0</v>
      </c>
      <c r="CA66" s="20">
        <f t="shared" si="24"/>
        <v>0</v>
      </c>
      <c r="CB66" s="20">
        <f t="shared" si="24"/>
        <v>0</v>
      </c>
      <c r="CC66" s="20">
        <f t="shared" si="109"/>
        <v>0</v>
      </c>
      <c r="CD66" s="20">
        <f t="shared" si="107"/>
        <v>0</v>
      </c>
      <c r="CE66" s="20">
        <f t="shared" si="107"/>
        <v>0</v>
      </c>
      <c r="CF66" s="20">
        <f t="shared" si="107"/>
        <v>0</v>
      </c>
      <c r="CG66" s="20">
        <f t="shared" si="107"/>
        <v>0</v>
      </c>
      <c r="CH66" s="20">
        <f t="shared" si="107"/>
        <v>0</v>
      </c>
      <c r="CI66" s="20">
        <f t="shared" si="107"/>
        <v>0</v>
      </c>
      <c r="CJ66" s="20">
        <f t="shared" si="107"/>
        <v>0</v>
      </c>
      <c r="CK66" s="20">
        <f t="shared" si="107"/>
        <v>0</v>
      </c>
      <c r="CL66" s="20">
        <f t="shared" si="107"/>
        <v>0</v>
      </c>
      <c r="CM66" s="20">
        <f t="shared" si="26"/>
        <v>0</v>
      </c>
      <c r="CN66" s="20">
        <f t="shared" si="26"/>
        <v>0</v>
      </c>
      <c r="CO66" s="20">
        <f t="shared" si="26"/>
        <v>0</v>
      </c>
      <c r="CP66" s="20">
        <f t="shared" si="26"/>
        <v>0</v>
      </c>
      <c r="CQ66" s="20">
        <f t="shared" si="26"/>
        <v>0</v>
      </c>
    </row>
    <row r="67" spans="1:95" ht="63" customHeight="1" x14ac:dyDescent="0.25">
      <c r="A67" s="11" t="s">
        <v>99</v>
      </c>
      <c r="B67" s="2" t="s">
        <v>47</v>
      </c>
      <c r="C67" s="11">
        <v>7700</v>
      </c>
      <c r="D67" s="11"/>
      <c r="E67" s="4"/>
      <c r="F67" s="21">
        <f t="shared" si="14"/>
        <v>0</v>
      </c>
      <c r="G67" s="21">
        <f t="shared" si="14"/>
        <v>0</v>
      </c>
      <c r="H67" s="20"/>
      <c r="I67" s="20"/>
      <c r="J67" s="20"/>
      <c r="K67" s="20"/>
      <c r="L67" s="20"/>
      <c r="M67" s="20"/>
      <c r="N67" s="20"/>
      <c r="O67" s="20"/>
      <c r="P67" s="20">
        <f t="shared" si="15"/>
        <v>0</v>
      </c>
      <c r="Q67" s="20">
        <f t="shared" si="15"/>
        <v>0</v>
      </c>
      <c r="R67" s="20"/>
      <c r="S67" s="20"/>
      <c r="T67" s="20"/>
      <c r="U67" s="20"/>
      <c r="V67" s="20"/>
      <c r="W67" s="20"/>
      <c r="X67" s="20"/>
      <c r="Y67" s="20"/>
      <c r="Z67" s="20">
        <f t="shared" si="108"/>
        <v>0</v>
      </c>
      <c r="AA67" s="20">
        <f t="shared" si="100"/>
        <v>0</v>
      </c>
      <c r="AB67" s="20">
        <f t="shared" si="100"/>
        <v>0</v>
      </c>
      <c r="AC67" s="20">
        <f t="shared" si="100"/>
        <v>0</v>
      </c>
      <c r="AD67" s="20">
        <f t="shared" si="100"/>
        <v>0</v>
      </c>
      <c r="AE67" s="20">
        <f t="shared" si="100"/>
        <v>0</v>
      </c>
      <c r="AF67" s="20">
        <f t="shared" si="100"/>
        <v>0</v>
      </c>
      <c r="AG67" s="20">
        <f t="shared" si="100"/>
        <v>0</v>
      </c>
      <c r="AH67" s="20">
        <f t="shared" si="100"/>
        <v>0</v>
      </c>
      <c r="AI67" s="20">
        <f t="shared" si="100"/>
        <v>0</v>
      </c>
      <c r="AJ67" s="20">
        <f t="shared" si="8"/>
        <v>0</v>
      </c>
      <c r="AK67" s="20"/>
      <c r="AL67" s="20"/>
      <c r="AM67" s="20"/>
      <c r="AN67" s="20"/>
      <c r="AO67" s="20">
        <f t="shared" si="17"/>
        <v>0</v>
      </c>
      <c r="AP67" s="20"/>
      <c r="AQ67" s="20"/>
      <c r="AR67" s="20"/>
      <c r="AS67" s="20"/>
      <c r="AT67" s="20">
        <f t="shared" si="18"/>
        <v>0</v>
      </c>
      <c r="AU67" s="20">
        <f t="shared" si="18"/>
        <v>0</v>
      </c>
      <c r="AV67" s="20">
        <f t="shared" si="18"/>
        <v>0</v>
      </c>
      <c r="AW67" s="20">
        <f t="shared" si="18"/>
        <v>0</v>
      </c>
      <c r="AX67" s="20">
        <f t="shared" si="18"/>
        <v>0</v>
      </c>
      <c r="AY67" s="20">
        <f t="shared" si="19"/>
        <v>0</v>
      </c>
      <c r="AZ67" s="20"/>
      <c r="BA67" s="20"/>
      <c r="BB67" s="20"/>
      <c r="BC67" s="20"/>
      <c r="BD67" s="20">
        <f t="shared" si="20"/>
        <v>0</v>
      </c>
      <c r="BE67" s="20"/>
      <c r="BF67" s="20"/>
      <c r="BG67" s="20"/>
      <c r="BH67" s="20"/>
      <c r="BI67" s="20">
        <f t="shared" si="21"/>
        <v>0</v>
      </c>
      <c r="BJ67" s="20">
        <f t="shared" si="21"/>
        <v>0</v>
      </c>
      <c r="BK67" s="20">
        <f t="shared" si="21"/>
        <v>0</v>
      </c>
      <c r="BL67" s="20">
        <f t="shared" si="21"/>
        <v>0</v>
      </c>
      <c r="BM67" s="20">
        <f t="shared" si="21"/>
        <v>0</v>
      </c>
      <c r="BN67" s="20">
        <f t="shared" si="22"/>
        <v>0</v>
      </c>
      <c r="BO67" s="20"/>
      <c r="BP67" s="20"/>
      <c r="BQ67" s="20"/>
      <c r="BR67" s="20"/>
      <c r="BS67" s="20">
        <f t="shared" si="23"/>
        <v>0</v>
      </c>
      <c r="BT67" s="20"/>
      <c r="BU67" s="20"/>
      <c r="BV67" s="20"/>
      <c r="BW67" s="20"/>
      <c r="BX67" s="20">
        <f t="shared" si="24"/>
        <v>0</v>
      </c>
      <c r="BY67" s="20">
        <f t="shared" si="24"/>
        <v>0</v>
      </c>
      <c r="BZ67" s="20">
        <f t="shared" si="24"/>
        <v>0</v>
      </c>
      <c r="CA67" s="20">
        <f t="shared" si="24"/>
        <v>0</v>
      </c>
      <c r="CB67" s="20">
        <f t="shared" si="24"/>
        <v>0</v>
      </c>
      <c r="CC67" s="20">
        <f t="shared" si="109"/>
        <v>0</v>
      </c>
      <c r="CD67" s="20">
        <f t="shared" si="107"/>
        <v>0</v>
      </c>
      <c r="CE67" s="20">
        <f t="shared" si="107"/>
        <v>0</v>
      </c>
      <c r="CF67" s="20">
        <f t="shared" si="107"/>
        <v>0</v>
      </c>
      <c r="CG67" s="20">
        <f t="shared" si="107"/>
        <v>0</v>
      </c>
      <c r="CH67" s="20">
        <f t="shared" si="107"/>
        <v>0</v>
      </c>
      <c r="CI67" s="20">
        <f t="shared" si="107"/>
        <v>0</v>
      </c>
      <c r="CJ67" s="20">
        <f t="shared" si="107"/>
        <v>0</v>
      </c>
      <c r="CK67" s="20">
        <f t="shared" si="107"/>
        <v>0</v>
      </c>
      <c r="CL67" s="20">
        <f t="shared" si="107"/>
        <v>0</v>
      </c>
      <c r="CM67" s="20">
        <f t="shared" si="26"/>
        <v>0</v>
      </c>
      <c r="CN67" s="20">
        <f t="shared" si="26"/>
        <v>0</v>
      </c>
      <c r="CO67" s="20">
        <f t="shared" si="26"/>
        <v>0</v>
      </c>
      <c r="CP67" s="20">
        <f t="shared" si="26"/>
        <v>0</v>
      </c>
      <c r="CQ67" s="20">
        <f t="shared" si="26"/>
        <v>0</v>
      </c>
    </row>
    <row r="68" spans="1:95" ht="60" customHeight="1" x14ac:dyDescent="0.25">
      <c r="A68" s="8" t="s">
        <v>109</v>
      </c>
      <c r="B68" s="19" t="s">
        <v>22</v>
      </c>
      <c r="C68" s="31">
        <v>7800</v>
      </c>
      <c r="D68" s="11"/>
      <c r="E68" s="4"/>
      <c r="F68" s="21">
        <f t="shared" si="14"/>
        <v>0</v>
      </c>
      <c r="G68" s="21">
        <f t="shared" si="14"/>
        <v>0</v>
      </c>
      <c r="H68" s="20"/>
      <c r="I68" s="20"/>
      <c r="J68" s="20"/>
      <c r="K68" s="20"/>
      <c r="L68" s="20"/>
      <c r="M68" s="20"/>
      <c r="N68" s="20"/>
      <c r="O68" s="20"/>
      <c r="P68" s="20">
        <f t="shared" si="15"/>
        <v>0</v>
      </c>
      <c r="Q68" s="20">
        <f t="shared" si="15"/>
        <v>0</v>
      </c>
      <c r="R68" s="20"/>
      <c r="S68" s="20"/>
      <c r="T68" s="20"/>
      <c r="U68" s="20"/>
      <c r="V68" s="20"/>
      <c r="W68" s="20"/>
      <c r="X68" s="20"/>
      <c r="Y68" s="20"/>
      <c r="Z68" s="20">
        <f t="shared" si="108"/>
        <v>0</v>
      </c>
      <c r="AA68" s="20">
        <f t="shared" si="100"/>
        <v>0</v>
      </c>
      <c r="AB68" s="20">
        <f t="shared" si="100"/>
        <v>0</v>
      </c>
      <c r="AC68" s="20">
        <f t="shared" si="100"/>
        <v>0</v>
      </c>
      <c r="AD68" s="20">
        <f t="shared" si="100"/>
        <v>0</v>
      </c>
      <c r="AE68" s="20">
        <f t="shared" si="100"/>
        <v>0</v>
      </c>
      <c r="AF68" s="20">
        <f t="shared" si="100"/>
        <v>0</v>
      </c>
      <c r="AG68" s="20">
        <f t="shared" si="100"/>
        <v>0</v>
      </c>
      <c r="AH68" s="20">
        <f t="shared" si="100"/>
        <v>0</v>
      </c>
      <c r="AI68" s="20">
        <f t="shared" si="100"/>
        <v>0</v>
      </c>
      <c r="AJ68" s="20">
        <f t="shared" si="8"/>
        <v>0</v>
      </c>
      <c r="AK68" s="20"/>
      <c r="AL68" s="20"/>
      <c r="AM68" s="20"/>
      <c r="AN68" s="20"/>
      <c r="AO68" s="20">
        <f t="shared" si="17"/>
        <v>0</v>
      </c>
      <c r="AP68" s="20"/>
      <c r="AQ68" s="20"/>
      <c r="AR68" s="20"/>
      <c r="AS68" s="20"/>
      <c r="AT68" s="20">
        <f t="shared" si="18"/>
        <v>0</v>
      </c>
      <c r="AU68" s="20">
        <f t="shared" si="18"/>
        <v>0</v>
      </c>
      <c r="AV68" s="20">
        <f t="shared" si="18"/>
        <v>0</v>
      </c>
      <c r="AW68" s="20">
        <f t="shared" si="18"/>
        <v>0</v>
      </c>
      <c r="AX68" s="20">
        <f t="shared" si="18"/>
        <v>0</v>
      </c>
      <c r="AY68" s="20">
        <f t="shared" si="19"/>
        <v>0</v>
      </c>
      <c r="AZ68" s="20"/>
      <c r="BA68" s="20"/>
      <c r="BB68" s="20"/>
      <c r="BC68" s="20"/>
      <c r="BD68" s="20">
        <f t="shared" si="20"/>
        <v>0</v>
      </c>
      <c r="BE68" s="20"/>
      <c r="BF68" s="20"/>
      <c r="BG68" s="20"/>
      <c r="BH68" s="20"/>
      <c r="BI68" s="20">
        <f t="shared" si="21"/>
        <v>0</v>
      </c>
      <c r="BJ68" s="20">
        <f t="shared" si="21"/>
        <v>0</v>
      </c>
      <c r="BK68" s="20">
        <f t="shared" si="21"/>
        <v>0</v>
      </c>
      <c r="BL68" s="20">
        <f t="shared" si="21"/>
        <v>0</v>
      </c>
      <c r="BM68" s="20">
        <f t="shared" si="21"/>
        <v>0</v>
      </c>
      <c r="BN68" s="20">
        <f t="shared" si="22"/>
        <v>0</v>
      </c>
      <c r="BO68" s="20"/>
      <c r="BP68" s="20"/>
      <c r="BQ68" s="20"/>
      <c r="BR68" s="20"/>
      <c r="BS68" s="20">
        <f t="shared" si="23"/>
        <v>0</v>
      </c>
      <c r="BT68" s="20"/>
      <c r="BU68" s="20"/>
      <c r="BV68" s="20"/>
      <c r="BW68" s="20"/>
      <c r="BX68" s="20">
        <f t="shared" si="24"/>
        <v>0</v>
      </c>
      <c r="BY68" s="20">
        <f t="shared" si="24"/>
        <v>0</v>
      </c>
      <c r="BZ68" s="20">
        <f t="shared" si="24"/>
        <v>0</v>
      </c>
      <c r="CA68" s="20">
        <f t="shared" si="24"/>
        <v>0</v>
      </c>
      <c r="CB68" s="20">
        <f t="shared" si="24"/>
        <v>0</v>
      </c>
      <c r="CC68" s="20">
        <f t="shared" si="109"/>
        <v>0</v>
      </c>
      <c r="CD68" s="20">
        <f t="shared" si="107"/>
        <v>0</v>
      </c>
      <c r="CE68" s="20">
        <f t="shared" si="107"/>
        <v>0</v>
      </c>
      <c r="CF68" s="20">
        <f t="shared" si="107"/>
        <v>0</v>
      </c>
      <c r="CG68" s="20">
        <f t="shared" si="107"/>
        <v>0</v>
      </c>
      <c r="CH68" s="20">
        <f t="shared" si="107"/>
        <v>0</v>
      </c>
      <c r="CI68" s="20">
        <f t="shared" si="107"/>
        <v>0</v>
      </c>
      <c r="CJ68" s="20">
        <f t="shared" si="107"/>
        <v>0</v>
      </c>
      <c r="CK68" s="20">
        <f t="shared" si="107"/>
        <v>0</v>
      </c>
      <c r="CL68" s="20">
        <f t="shared" si="107"/>
        <v>0</v>
      </c>
      <c r="CM68" s="20">
        <f t="shared" si="26"/>
        <v>0</v>
      </c>
      <c r="CN68" s="20">
        <f t="shared" si="26"/>
        <v>0</v>
      </c>
      <c r="CO68" s="20">
        <f t="shared" si="26"/>
        <v>0</v>
      </c>
      <c r="CP68" s="20">
        <f t="shared" si="26"/>
        <v>0</v>
      </c>
      <c r="CQ68" s="20">
        <f t="shared" si="26"/>
        <v>0</v>
      </c>
    </row>
    <row r="69" spans="1:95" ht="57" customHeight="1" x14ac:dyDescent="0.25">
      <c r="A69" s="17" t="s">
        <v>100</v>
      </c>
      <c r="B69" s="7" t="s">
        <v>64</v>
      </c>
      <c r="C69" s="17">
        <v>7802</v>
      </c>
      <c r="D69" s="17" t="s">
        <v>12</v>
      </c>
      <c r="E69" s="9" t="s">
        <v>151</v>
      </c>
      <c r="F69" s="21">
        <f t="shared" si="14"/>
        <v>66100</v>
      </c>
      <c r="G69" s="21">
        <f t="shared" si="14"/>
        <v>66100</v>
      </c>
      <c r="H69" s="20"/>
      <c r="I69" s="20"/>
      <c r="J69" s="20"/>
      <c r="K69" s="20"/>
      <c r="L69" s="20"/>
      <c r="M69" s="20"/>
      <c r="N69" s="20">
        <v>66100</v>
      </c>
      <c r="O69" s="20">
        <v>66100</v>
      </c>
      <c r="P69" s="20">
        <f t="shared" ref="P69:Q73" si="160">R69+T69+V69+X69</f>
        <v>0</v>
      </c>
      <c r="Q69" s="20">
        <f t="shared" si="160"/>
        <v>0</v>
      </c>
      <c r="R69" s="20"/>
      <c r="S69" s="20"/>
      <c r="T69" s="20"/>
      <c r="U69" s="20"/>
      <c r="V69" s="20"/>
      <c r="W69" s="20"/>
      <c r="X69" s="20"/>
      <c r="Y69" s="20"/>
      <c r="Z69" s="20">
        <f t="shared" si="108"/>
        <v>66100</v>
      </c>
      <c r="AA69" s="20">
        <f t="shared" si="100"/>
        <v>66100</v>
      </c>
      <c r="AB69" s="20">
        <f t="shared" si="100"/>
        <v>0</v>
      </c>
      <c r="AC69" s="20">
        <f t="shared" si="100"/>
        <v>0</v>
      </c>
      <c r="AD69" s="20">
        <f t="shared" si="100"/>
        <v>0</v>
      </c>
      <c r="AE69" s="20">
        <f t="shared" si="100"/>
        <v>0</v>
      </c>
      <c r="AF69" s="20">
        <f t="shared" si="100"/>
        <v>0</v>
      </c>
      <c r="AG69" s="20">
        <f t="shared" si="100"/>
        <v>0</v>
      </c>
      <c r="AH69" s="20">
        <f t="shared" si="100"/>
        <v>66100</v>
      </c>
      <c r="AI69" s="20">
        <f t="shared" si="100"/>
        <v>66100</v>
      </c>
      <c r="AJ69" s="20">
        <f t="shared" si="8"/>
        <v>27400</v>
      </c>
      <c r="AK69" s="20"/>
      <c r="AL69" s="20"/>
      <c r="AM69" s="20"/>
      <c r="AN69" s="20">
        <v>27400</v>
      </c>
      <c r="AO69" s="20">
        <f t="shared" si="17"/>
        <v>0</v>
      </c>
      <c r="AP69" s="20"/>
      <c r="AQ69" s="20"/>
      <c r="AR69" s="20"/>
      <c r="AS69" s="20"/>
      <c r="AT69" s="20">
        <f t="shared" ref="AT69:AX73" si="161">AJ69-AO69</f>
        <v>27400</v>
      </c>
      <c r="AU69" s="20">
        <f t="shared" si="161"/>
        <v>0</v>
      </c>
      <c r="AV69" s="20">
        <f t="shared" si="161"/>
        <v>0</v>
      </c>
      <c r="AW69" s="20">
        <f t="shared" si="161"/>
        <v>0</v>
      </c>
      <c r="AX69" s="20">
        <f t="shared" si="161"/>
        <v>27400</v>
      </c>
      <c r="AY69" s="20">
        <f t="shared" si="19"/>
        <v>27400</v>
      </c>
      <c r="AZ69" s="20"/>
      <c r="BA69" s="20"/>
      <c r="BB69" s="20"/>
      <c r="BC69" s="20">
        <v>27400</v>
      </c>
      <c r="BD69" s="20">
        <f t="shared" si="20"/>
        <v>0</v>
      </c>
      <c r="BE69" s="20"/>
      <c r="BF69" s="20"/>
      <c r="BG69" s="20"/>
      <c r="BH69" s="20"/>
      <c r="BI69" s="20">
        <f t="shared" ref="BI69:BM73" si="162">AY69-BD69</f>
        <v>27400</v>
      </c>
      <c r="BJ69" s="20">
        <f t="shared" si="162"/>
        <v>0</v>
      </c>
      <c r="BK69" s="20">
        <f t="shared" si="162"/>
        <v>0</v>
      </c>
      <c r="BL69" s="20">
        <f t="shared" si="162"/>
        <v>0</v>
      </c>
      <c r="BM69" s="20">
        <f t="shared" si="162"/>
        <v>27400</v>
      </c>
      <c r="BN69" s="20">
        <f t="shared" si="22"/>
        <v>27400</v>
      </c>
      <c r="BO69" s="20"/>
      <c r="BP69" s="20"/>
      <c r="BQ69" s="20"/>
      <c r="BR69" s="20">
        <v>27400</v>
      </c>
      <c r="BS69" s="20">
        <f t="shared" si="23"/>
        <v>0</v>
      </c>
      <c r="BT69" s="20"/>
      <c r="BU69" s="20"/>
      <c r="BV69" s="20"/>
      <c r="BW69" s="20"/>
      <c r="BX69" s="20">
        <f t="shared" ref="BX69:CB73" si="163">BN69-BS69</f>
        <v>27400</v>
      </c>
      <c r="BY69" s="20">
        <f t="shared" si="163"/>
        <v>0</v>
      </c>
      <c r="BZ69" s="20">
        <f t="shared" si="163"/>
        <v>0</v>
      </c>
      <c r="CA69" s="20">
        <f t="shared" si="163"/>
        <v>0</v>
      </c>
      <c r="CB69" s="20">
        <f t="shared" si="163"/>
        <v>27400</v>
      </c>
      <c r="CC69" s="20">
        <f t="shared" si="109"/>
        <v>27400</v>
      </c>
      <c r="CD69" s="20">
        <f t="shared" si="107"/>
        <v>0</v>
      </c>
      <c r="CE69" s="20">
        <f t="shared" si="107"/>
        <v>0</v>
      </c>
      <c r="CF69" s="20">
        <f t="shared" si="107"/>
        <v>0</v>
      </c>
      <c r="CG69" s="20">
        <f t="shared" si="107"/>
        <v>27400</v>
      </c>
      <c r="CH69" s="20">
        <f t="shared" si="107"/>
        <v>0</v>
      </c>
      <c r="CI69" s="20">
        <f t="shared" si="107"/>
        <v>0</v>
      </c>
      <c r="CJ69" s="20">
        <f t="shared" si="107"/>
        <v>0</v>
      </c>
      <c r="CK69" s="20">
        <f t="shared" si="107"/>
        <v>0</v>
      </c>
      <c r="CL69" s="20">
        <f t="shared" si="107"/>
        <v>0</v>
      </c>
      <c r="CM69" s="20">
        <f t="shared" ref="CM69:CQ73" si="164">CC69-CH69</f>
        <v>27400</v>
      </c>
      <c r="CN69" s="20">
        <f t="shared" si="164"/>
        <v>0</v>
      </c>
      <c r="CO69" s="20">
        <f t="shared" si="164"/>
        <v>0</v>
      </c>
      <c r="CP69" s="20">
        <f t="shared" si="164"/>
        <v>0</v>
      </c>
      <c r="CQ69" s="20">
        <f t="shared" si="164"/>
        <v>27400</v>
      </c>
    </row>
    <row r="70" spans="1:95" ht="68.25" customHeight="1" x14ac:dyDescent="0.25">
      <c r="A70" s="17" t="s">
        <v>101</v>
      </c>
      <c r="B70" s="3" t="s">
        <v>29</v>
      </c>
      <c r="C70" s="17">
        <v>7803</v>
      </c>
      <c r="D70" s="17" t="s">
        <v>12</v>
      </c>
      <c r="E70" s="4"/>
      <c r="F70" s="21">
        <f t="shared" si="14"/>
        <v>0</v>
      </c>
      <c r="G70" s="21">
        <f t="shared" si="14"/>
        <v>0</v>
      </c>
      <c r="H70" s="20"/>
      <c r="I70" s="20"/>
      <c r="J70" s="20"/>
      <c r="K70" s="20"/>
      <c r="L70" s="20"/>
      <c r="M70" s="20"/>
      <c r="N70" s="20"/>
      <c r="O70" s="20"/>
      <c r="P70" s="20">
        <f t="shared" si="160"/>
        <v>0</v>
      </c>
      <c r="Q70" s="20">
        <f t="shared" si="160"/>
        <v>0</v>
      </c>
      <c r="R70" s="20"/>
      <c r="S70" s="20"/>
      <c r="T70" s="20"/>
      <c r="U70" s="20"/>
      <c r="V70" s="20"/>
      <c r="W70" s="20"/>
      <c r="X70" s="20"/>
      <c r="Y70" s="20"/>
      <c r="Z70" s="20">
        <f t="shared" si="108"/>
        <v>0</v>
      </c>
      <c r="AA70" s="20">
        <f t="shared" si="100"/>
        <v>0</v>
      </c>
      <c r="AB70" s="20">
        <f t="shared" si="100"/>
        <v>0</v>
      </c>
      <c r="AC70" s="20">
        <f t="shared" si="100"/>
        <v>0</v>
      </c>
      <c r="AD70" s="20">
        <f t="shared" si="100"/>
        <v>0</v>
      </c>
      <c r="AE70" s="20">
        <f t="shared" si="100"/>
        <v>0</v>
      </c>
      <c r="AF70" s="20">
        <f t="shared" si="100"/>
        <v>0</v>
      </c>
      <c r="AG70" s="20">
        <f t="shared" si="100"/>
        <v>0</v>
      </c>
      <c r="AH70" s="20">
        <f t="shared" si="100"/>
        <v>0</v>
      </c>
      <c r="AI70" s="20">
        <f t="shared" si="100"/>
        <v>0</v>
      </c>
      <c r="AJ70" s="20">
        <f t="shared" si="8"/>
        <v>0</v>
      </c>
      <c r="AK70" s="20"/>
      <c r="AL70" s="20"/>
      <c r="AM70" s="20"/>
      <c r="AN70" s="20"/>
      <c r="AO70" s="20">
        <f t="shared" si="17"/>
        <v>0</v>
      </c>
      <c r="AP70" s="20"/>
      <c r="AQ70" s="20"/>
      <c r="AR70" s="20"/>
      <c r="AS70" s="20"/>
      <c r="AT70" s="20">
        <f t="shared" si="161"/>
        <v>0</v>
      </c>
      <c r="AU70" s="20">
        <f t="shared" si="161"/>
        <v>0</v>
      </c>
      <c r="AV70" s="20">
        <f t="shared" si="161"/>
        <v>0</v>
      </c>
      <c r="AW70" s="20">
        <f t="shared" si="161"/>
        <v>0</v>
      </c>
      <c r="AX70" s="20">
        <f t="shared" si="161"/>
        <v>0</v>
      </c>
      <c r="AY70" s="20">
        <f t="shared" si="19"/>
        <v>0</v>
      </c>
      <c r="AZ70" s="20"/>
      <c r="BA70" s="20"/>
      <c r="BB70" s="20"/>
      <c r="BC70" s="20"/>
      <c r="BD70" s="20">
        <f t="shared" si="20"/>
        <v>0</v>
      </c>
      <c r="BE70" s="20"/>
      <c r="BF70" s="20"/>
      <c r="BG70" s="20"/>
      <c r="BH70" s="20"/>
      <c r="BI70" s="20">
        <f t="shared" si="162"/>
        <v>0</v>
      </c>
      <c r="BJ70" s="20">
        <f t="shared" si="162"/>
        <v>0</v>
      </c>
      <c r="BK70" s="20">
        <f t="shared" si="162"/>
        <v>0</v>
      </c>
      <c r="BL70" s="20">
        <f t="shared" si="162"/>
        <v>0</v>
      </c>
      <c r="BM70" s="20">
        <f t="shared" si="162"/>
        <v>0</v>
      </c>
      <c r="BN70" s="20">
        <f t="shared" si="22"/>
        <v>0</v>
      </c>
      <c r="BO70" s="20"/>
      <c r="BP70" s="20"/>
      <c r="BQ70" s="20"/>
      <c r="BR70" s="20"/>
      <c r="BS70" s="20">
        <f t="shared" si="23"/>
        <v>0</v>
      </c>
      <c r="BT70" s="20"/>
      <c r="BU70" s="20"/>
      <c r="BV70" s="20"/>
      <c r="BW70" s="20"/>
      <c r="BX70" s="20">
        <f t="shared" si="163"/>
        <v>0</v>
      </c>
      <c r="BY70" s="20">
        <f t="shared" si="163"/>
        <v>0</v>
      </c>
      <c r="BZ70" s="20">
        <f t="shared" si="163"/>
        <v>0</v>
      </c>
      <c r="CA70" s="20">
        <f t="shared" si="163"/>
        <v>0</v>
      </c>
      <c r="CB70" s="20">
        <f t="shared" si="163"/>
        <v>0</v>
      </c>
      <c r="CC70" s="20">
        <f t="shared" si="109"/>
        <v>0</v>
      </c>
      <c r="CD70" s="20">
        <f t="shared" si="107"/>
        <v>0</v>
      </c>
      <c r="CE70" s="20">
        <f t="shared" si="107"/>
        <v>0</v>
      </c>
      <c r="CF70" s="20">
        <f t="shared" si="107"/>
        <v>0</v>
      </c>
      <c r="CG70" s="20">
        <f t="shared" si="107"/>
        <v>0</v>
      </c>
      <c r="CH70" s="20">
        <f t="shared" si="107"/>
        <v>0</v>
      </c>
      <c r="CI70" s="20">
        <f t="shared" si="107"/>
        <v>0</v>
      </c>
      <c r="CJ70" s="20">
        <f t="shared" si="107"/>
        <v>0</v>
      </c>
      <c r="CK70" s="20">
        <f t="shared" si="107"/>
        <v>0</v>
      </c>
      <c r="CL70" s="20">
        <f t="shared" si="107"/>
        <v>0</v>
      </c>
      <c r="CM70" s="20">
        <f t="shared" si="164"/>
        <v>0</v>
      </c>
      <c r="CN70" s="20">
        <f t="shared" si="164"/>
        <v>0</v>
      </c>
      <c r="CO70" s="20">
        <f t="shared" si="164"/>
        <v>0</v>
      </c>
      <c r="CP70" s="20">
        <f t="shared" si="164"/>
        <v>0</v>
      </c>
      <c r="CQ70" s="20">
        <f t="shared" si="164"/>
        <v>0</v>
      </c>
    </row>
    <row r="71" spans="1:95" ht="60" customHeight="1" x14ac:dyDescent="0.25">
      <c r="A71" s="11" t="s">
        <v>48</v>
      </c>
      <c r="B71" s="19" t="s">
        <v>49</v>
      </c>
      <c r="C71" s="11">
        <v>8000</v>
      </c>
      <c r="D71" s="11" t="s">
        <v>12</v>
      </c>
      <c r="E71" s="9" t="s">
        <v>139</v>
      </c>
      <c r="F71" s="21">
        <f t="shared" si="14"/>
        <v>0</v>
      </c>
      <c r="G71" s="21">
        <f t="shared" si="14"/>
        <v>0</v>
      </c>
      <c r="H71" s="20"/>
      <c r="I71" s="20"/>
      <c r="J71" s="20"/>
      <c r="K71" s="20"/>
      <c r="L71" s="20"/>
      <c r="M71" s="20"/>
      <c r="N71" s="20"/>
      <c r="O71" s="20"/>
      <c r="P71" s="20">
        <f t="shared" si="160"/>
        <v>0</v>
      </c>
      <c r="Q71" s="20">
        <f t="shared" si="160"/>
        <v>0</v>
      </c>
      <c r="R71" s="20"/>
      <c r="S71" s="20"/>
      <c r="T71" s="20"/>
      <c r="U71" s="20"/>
      <c r="V71" s="20"/>
      <c r="W71" s="20"/>
      <c r="X71" s="20"/>
      <c r="Y71" s="20"/>
      <c r="Z71" s="20">
        <f t="shared" si="108"/>
        <v>0</v>
      </c>
      <c r="AA71" s="20">
        <f t="shared" si="100"/>
        <v>0</v>
      </c>
      <c r="AB71" s="20">
        <f t="shared" si="100"/>
        <v>0</v>
      </c>
      <c r="AC71" s="20">
        <f t="shared" si="100"/>
        <v>0</v>
      </c>
      <c r="AD71" s="20">
        <f t="shared" si="100"/>
        <v>0</v>
      </c>
      <c r="AE71" s="20">
        <f t="shared" si="100"/>
        <v>0</v>
      </c>
      <c r="AF71" s="20">
        <f t="shared" si="100"/>
        <v>0</v>
      </c>
      <c r="AG71" s="20">
        <f t="shared" si="100"/>
        <v>0</v>
      </c>
      <c r="AH71" s="20">
        <f t="shared" si="100"/>
        <v>0</v>
      </c>
      <c r="AI71" s="20">
        <f t="shared" si="100"/>
        <v>0</v>
      </c>
      <c r="AJ71" s="20">
        <f t="shared" si="8"/>
        <v>0</v>
      </c>
      <c r="AK71" s="20"/>
      <c r="AL71" s="20"/>
      <c r="AM71" s="20"/>
      <c r="AN71" s="20"/>
      <c r="AO71" s="20">
        <f t="shared" si="17"/>
        <v>0</v>
      </c>
      <c r="AP71" s="20"/>
      <c r="AQ71" s="20"/>
      <c r="AR71" s="20"/>
      <c r="AS71" s="20"/>
      <c r="AT71" s="20">
        <f t="shared" si="161"/>
        <v>0</v>
      </c>
      <c r="AU71" s="20">
        <f t="shared" si="161"/>
        <v>0</v>
      </c>
      <c r="AV71" s="20">
        <f t="shared" si="161"/>
        <v>0</v>
      </c>
      <c r="AW71" s="20">
        <f t="shared" si="161"/>
        <v>0</v>
      </c>
      <c r="AX71" s="20">
        <f t="shared" si="161"/>
        <v>0</v>
      </c>
      <c r="AY71" s="20">
        <f t="shared" si="19"/>
        <v>295000</v>
      </c>
      <c r="AZ71" s="20"/>
      <c r="BA71" s="20"/>
      <c r="BB71" s="20"/>
      <c r="BC71" s="20">
        <v>295000</v>
      </c>
      <c r="BD71" s="20">
        <f t="shared" si="20"/>
        <v>0</v>
      </c>
      <c r="BE71" s="20"/>
      <c r="BF71" s="20"/>
      <c r="BG71" s="20"/>
      <c r="BH71" s="20"/>
      <c r="BI71" s="20">
        <f t="shared" si="162"/>
        <v>295000</v>
      </c>
      <c r="BJ71" s="20">
        <f t="shared" si="162"/>
        <v>0</v>
      </c>
      <c r="BK71" s="20">
        <f t="shared" si="162"/>
        <v>0</v>
      </c>
      <c r="BL71" s="20">
        <f t="shared" si="162"/>
        <v>0</v>
      </c>
      <c r="BM71" s="20">
        <f t="shared" si="162"/>
        <v>295000</v>
      </c>
      <c r="BN71" s="20">
        <f t="shared" si="22"/>
        <v>567200</v>
      </c>
      <c r="BO71" s="20"/>
      <c r="BP71" s="20"/>
      <c r="BQ71" s="20"/>
      <c r="BR71" s="20">
        <v>567200</v>
      </c>
      <c r="BS71" s="20">
        <f t="shared" si="23"/>
        <v>0</v>
      </c>
      <c r="BT71" s="20"/>
      <c r="BU71" s="20"/>
      <c r="BV71" s="20"/>
      <c r="BW71" s="20"/>
      <c r="BX71" s="20">
        <f t="shared" si="163"/>
        <v>567200</v>
      </c>
      <c r="BY71" s="20">
        <f t="shared" si="163"/>
        <v>0</v>
      </c>
      <c r="BZ71" s="20">
        <f t="shared" si="163"/>
        <v>0</v>
      </c>
      <c r="CA71" s="20">
        <f t="shared" si="163"/>
        <v>0</v>
      </c>
      <c r="CB71" s="20">
        <f t="shared" si="163"/>
        <v>567200</v>
      </c>
      <c r="CC71" s="20">
        <f t="shared" si="109"/>
        <v>567200</v>
      </c>
      <c r="CD71" s="20">
        <f t="shared" si="107"/>
        <v>0</v>
      </c>
      <c r="CE71" s="20">
        <f t="shared" si="107"/>
        <v>0</v>
      </c>
      <c r="CF71" s="20">
        <f t="shared" si="107"/>
        <v>0</v>
      </c>
      <c r="CG71" s="20">
        <f t="shared" si="107"/>
        <v>567200</v>
      </c>
      <c r="CH71" s="20">
        <f t="shared" si="107"/>
        <v>0</v>
      </c>
      <c r="CI71" s="20">
        <f t="shared" si="107"/>
        <v>0</v>
      </c>
      <c r="CJ71" s="20">
        <f t="shared" si="107"/>
        <v>0</v>
      </c>
      <c r="CK71" s="20">
        <f t="shared" si="107"/>
        <v>0</v>
      </c>
      <c r="CL71" s="20">
        <f t="shared" si="107"/>
        <v>0</v>
      </c>
      <c r="CM71" s="20">
        <f t="shared" si="164"/>
        <v>567200</v>
      </c>
      <c r="CN71" s="20">
        <f t="shared" si="164"/>
        <v>0</v>
      </c>
      <c r="CO71" s="20">
        <f t="shared" si="164"/>
        <v>0</v>
      </c>
      <c r="CP71" s="20">
        <f t="shared" si="164"/>
        <v>0</v>
      </c>
      <c r="CQ71" s="20">
        <f t="shared" si="164"/>
        <v>567200</v>
      </c>
    </row>
    <row r="72" spans="1:95" ht="60" customHeight="1" x14ac:dyDescent="0.25">
      <c r="A72" s="11"/>
      <c r="B72" s="2" t="s">
        <v>50</v>
      </c>
      <c r="C72" s="11">
        <v>10600</v>
      </c>
      <c r="D72" s="11"/>
      <c r="E72" s="4"/>
      <c r="F72" s="21">
        <f t="shared" si="14"/>
        <v>0</v>
      </c>
      <c r="G72" s="21">
        <f t="shared" si="14"/>
        <v>0</v>
      </c>
      <c r="H72" s="20"/>
      <c r="I72" s="20"/>
      <c r="J72" s="20"/>
      <c r="K72" s="20"/>
      <c r="L72" s="20"/>
      <c r="M72" s="20"/>
      <c r="N72" s="20"/>
      <c r="O72" s="20"/>
      <c r="P72" s="20">
        <f t="shared" si="160"/>
        <v>0</v>
      </c>
      <c r="Q72" s="20">
        <f t="shared" si="160"/>
        <v>0</v>
      </c>
      <c r="R72" s="20"/>
      <c r="S72" s="20"/>
      <c r="T72" s="20"/>
      <c r="U72" s="20"/>
      <c r="V72" s="20"/>
      <c r="W72" s="20"/>
      <c r="X72" s="20"/>
      <c r="Y72" s="20"/>
      <c r="Z72" s="20">
        <f t="shared" si="108"/>
        <v>0</v>
      </c>
      <c r="AA72" s="20">
        <f t="shared" si="100"/>
        <v>0</v>
      </c>
      <c r="AB72" s="20">
        <f t="shared" si="100"/>
        <v>0</v>
      </c>
      <c r="AC72" s="20">
        <f t="shared" si="100"/>
        <v>0</v>
      </c>
      <c r="AD72" s="20">
        <f t="shared" si="100"/>
        <v>0</v>
      </c>
      <c r="AE72" s="20">
        <f t="shared" si="100"/>
        <v>0</v>
      </c>
      <c r="AF72" s="20">
        <f t="shared" si="100"/>
        <v>0</v>
      </c>
      <c r="AG72" s="20">
        <f t="shared" si="100"/>
        <v>0</v>
      </c>
      <c r="AH72" s="20">
        <f t="shared" si="100"/>
        <v>0</v>
      </c>
      <c r="AI72" s="20">
        <f t="shared" si="100"/>
        <v>0</v>
      </c>
      <c r="AJ72" s="20">
        <f t="shared" si="8"/>
        <v>0</v>
      </c>
      <c r="AK72" s="20"/>
      <c r="AL72" s="20"/>
      <c r="AM72" s="20"/>
      <c r="AN72" s="20"/>
      <c r="AO72" s="20">
        <f t="shared" si="17"/>
        <v>0</v>
      </c>
      <c r="AP72" s="20"/>
      <c r="AQ72" s="20"/>
      <c r="AR72" s="20"/>
      <c r="AS72" s="20"/>
      <c r="AT72" s="20">
        <f t="shared" si="161"/>
        <v>0</v>
      </c>
      <c r="AU72" s="20">
        <f t="shared" si="161"/>
        <v>0</v>
      </c>
      <c r="AV72" s="20">
        <f t="shared" si="161"/>
        <v>0</v>
      </c>
      <c r="AW72" s="20">
        <f t="shared" si="161"/>
        <v>0</v>
      </c>
      <c r="AX72" s="20">
        <f t="shared" si="161"/>
        <v>0</v>
      </c>
      <c r="AY72" s="20">
        <f t="shared" si="19"/>
        <v>0</v>
      </c>
      <c r="AZ72" s="20"/>
      <c r="BA72" s="20"/>
      <c r="BB72" s="20"/>
      <c r="BC72" s="20"/>
      <c r="BD72" s="20">
        <f t="shared" si="20"/>
        <v>0</v>
      </c>
      <c r="BE72" s="20"/>
      <c r="BF72" s="20"/>
      <c r="BG72" s="20"/>
      <c r="BH72" s="20"/>
      <c r="BI72" s="20">
        <f t="shared" si="162"/>
        <v>0</v>
      </c>
      <c r="BJ72" s="20">
        <f t="shared" si="162"/>
        <v>0</v>
      </c>
      <c r="BK72" s="20">
        <f t="shared" si="162"/>
        <v>0</v>
      </c>
      <c r="BL72" s="20">
        <f t="shared" si="162"/>
        <v>0</v>
      </c>
      <c r="BM72" s="20">
        <f t="shared" si="162"/>
        <v>0</v>
      </c>
      <c r="BN72" s="20">
        <f t="shared" si="22"/>
        <v>0</v>
      </c>
      <c r="BO72" s="20"/>
      <c r="BP72" s="20"/>
      <c r="BQ72" s="20"/>
      <c r="BR72" s="20"/>
      <c r="BS72" s="20">
        <f t="shared" si="23"/>
        <v>0</v>
      </c>
      <c r="BT72" s="20"/>
      <c r="BU72" s="20"/>
      <c r="BV72" s="20"/>
      <c r="BW72" s="20"/>
      <c r="BX72" s="20">
        <f t="shared" si="163"/>
        <v>0</v>
      </c>
      <c r="BY72" s="20">
        <f t="shared" si="163"/>
        <v>0</v>
      </c>
      <c r="BZ72" s="20">
        <f t="shared" si="163"/>
        <v>0</v>
      </c>
      <c r="CA72" s="20">
        <f t="shared" si="163"/>
        <v>0</v>
      </c>
      <c r="CB72" s="20">
        <f t="shared" si="163"/>
        <v>0</v>
      </c>
      <c r="CC72" s="20">
        <f t="shared" si="109"/>
        <v>0</v>
      </c>
      <c r="CD72" s="20">
        <f t="shared" si="107"/>
        <v>0</v>
      </c>
      <c r="CE72" s="20">
        <f t="shared" si="107"/>
        <v>0</v>
      </c>
      <c r="CF72" s="20">
        <f t="shared" si="107"/>
        <v>0</v>
      </c>
      <c r="CG72" s="20">
        <f t="shared" si="107"/>
        <v>0</v>
      </c>
      <c r="CH72" s="20">
        <f t="shared" si="107"/>
        <v>0</v>
      </c>
      <c r="CI72" s="20">
        <f t="shared" si="107"/>
        <v>0</v>
      </c>
      <c r="CJ72" s="20">
        <f t="shared" si="107"/>
        <v>0</v>
      </c>
      <c r="CK72" s="20">
        <f t="shared" si="107"/>
        <v>0</v>
      </c>
      <c r="CL72" s="20">
        <f t="shared" si="107"/>
        <v>0</v>
      </c>
      <c r="CM72" s="20">
        <f t="shared" si="164"/>
        <v>0</v>
      </c>
      <c r="CN72" s="20">
        <f t="shared" si="164"/>
        <v>0</v>
      </c>
      <c r="CO72" s="20">
        <f t="shared" si="164"/>
        <v>0</v>
      </c>
      <c r="CP72" s="20">
        <f t="shared" si="164"/>
        <v>0</v>
      </c>
      <c r="CQ72" s="20">
        <f t="shared" si="164"/>
        <v>0</v>
      </c>
    </row>
    <row r="73" spans="1:95" ht="60" customHeight="1" x14ac:dyDescent="0.25">
      <c r="A73" s="17"/>
      <c r="B73" s="2" t="s">
        <v>51</v>
      </c>
      <c r="C73" s="11">
        <v>10700</v>
      </c>
      <c r="D73" s="6"/>
      <c r="E73" s="4"/>
      <c r="F73" s="21">
        <f t="shared" si="14"/>
        <v>0</v>
      </c>
      <c r="G73" s="21">
        <f t="shared" si="14"/>
        <v>0</v>
      </c>
      <c r="H73" s="20"/>
      <c r="I73" s="20"/>
      <c r="J73" s="20"/>
      <c r="K73" s="20"/>
      <c r="L73" s="20"/>
      <c r="M73" s="20"/>
      <c r="N73" s="20"/>
      <c r="O73" s="20"/>
      <c r="P73" s="20">
        <f t="shared" si="160"/>
        <v>0</v>
      </c>
      <c r="Q73" s="20">
        <f t="shared" si="160"/>
        <v>0</v>
      </c>
      <c r="R73" s="20"/>
      <c r="S73" s="20"/>
      <c r="T73" s="20"/>
      <c r="U73" s="20"/>
      <c r="V73" s="20"/>
      <c r="W73" s="20"/>
      <c r="X73" s="20"/>
      <c r="Y73" s="20"/>
      <c r="Z73" s="20">
        <f t="shared" si="108"/>
        <v>0</v>
      </c>
      <c r="AA73" s="20">
        <f t="shared" si="100"/>
        <v>0</v>
      </c>
      <c r="AB73" s="20">
        <f t="shared" si="100"/>
        <v>0</v>
      </c>
      <c r="AC73" s="20">
        <f t="shared" si="100"/>
        <v>0</v>
      </c>
      <c r="AD73" s="20">
        <f t="shared" si="100"/>
        <v>0</v>
      </c>
      <c r="AE73" s="20">
        <f t="shared" si="100"/>
        <v>0</v>
      </c>
      <c r="AF73" s="20">
        <f t="shared" si="100"/>
        <v>0</v>
      </c>
      <c r="AG73" s="20">
        <f t="shared" si="100"/>
        <v>0</v>
      </c>
      <c r="AH73" s="20">
        <f t="shared" si="100"/>
        <v>0</v>
      </c>
      <c r="AI73" s="20">
        <f t="shared" si="100"/>
        <v>0</v>
      </c>
      <c r="AJ73" s="20">
        <f t="shared" si="8"/>
        <v>0</v>
      </c>
      <c r="AK73" s="20"/>
      <c r="AL73" s="20"/>
      <c r="AM73" s="20"/>
      <c r="AN73" s="20"/>
      <c r="AO73" s="20">
        <f t="shared" si="17"/>
        <v>0</v>
      </c>
      <c r="AP73" s="20"/>
      <c r="AQ73" s="20"/>
      <c r="AR73" s="20"/>
      <c r="AS73" s="20"/>
      <c r="AT73" s="20">
        <f t="shared" si="161"/>
        <v>0</v>
      </c>
      <c r="AU73" s="20">
        <f t="shared" si="161"/>
        <v>0</v>
      </c>
      <c r="AV73" s="20">
        <f t="shared" si="161"/>
        <v>0</v>
      </c>
      <c r="AW73" s="20">
        <f t="shared" si="161"/>
        <v>0</v>
      </c>
      <c r="AX73" s="20">
        <f t="shared" si="161"/>
        <v>0</v>
      </c>
      <c r="AY73" s="20">
        <f t="shared" si="19"/>
        <v>0</v>
      </c>
      <c r="AZ73" s="20"/>
      <c r="BA73" s="20"/>
      <c r="BB73" s="20"/>
      <c r="BC73" s="20"/>
      <c r="BD73" s="20">
        <f t="shared" si="20"/>
        <v>0</v>
      </c>
      <c r="BE73" s="20"/>
      <c r="BF73" s="20"/>
      <c r="BG73" s="20"/>
      <c r="BH73" s="20"/>
      <c r="BI73" s="20">
        <f t="shared" si="162"/>
        <v>0</v>
      </c>
      <c r="BJ73" s="20">
        <f t="shared" si="162"/>
        <v>0</v>
      </c>
      <c r="BK73" s="20">
        <f t="shared" si="162"/>
        <v>0</v>
      </c>
      <c r="BL73" s="20">
        <f t="shared" si="162"/>
        <v>0</v>
      </c>
      <c r="BM73" s="20">
        <f t="shared" si="162"/>
        <v>0</v>
      </c>
      <c r="BN73" s="20">
        <f t="shared" si="22"/>
        <v>0</v>
      </c>
      <c r="BO73" s="20"/>
      <c r="BP73" s="20"/>
      <c r="BQ73" s="20"/>
      <c r="BR73" s="20"/>
      <c r="BS73" s="20">
        <f t="shared" si="23"/>
        <v>0</v>
      </c>
      <c r="BT73" s="20"/>
      <c r="BU73" s="20"/>
      <c r="BV73" s="20"/>
      <c r="BW73" s="20"/>
      <c r="BX73" s="20">
        <f t="shared" si="163"/>
        <v>0</v>
      </c>
      <c r="BY73" s="20">
        <f t="shared" si="163"/>
        <v>0</v>
      </c>
      <c r="BZ73" s="20">
        <f t="shared" si="163"/>
        <v>0</v>
      </c>
      <c r="CA73" s="20">
        <f t="shared" si="163"/>
        <v>0</v>
      </c>
      <c r="CB73" s="20">
        <f t="shared" si="163"/>
        <v>0</v>
      </c>
      <c r="CC73" s="20">
        <f t="shared" si="109"/>
        <v>0</v>
      </c>
      <c r="CD73" s="20">
        <f t="shared" si="107"/>
        <v>0</v>
      </c>
      <c r="CE73" s="20">
        <f t="shared" si="107"/>
        <v>0</v>
      </c>
      <c r="CF73" s="20">
        <f t="shared" si="107"/>
        <v>0</v>
      </c>
      <c r="CG73" s="20">
        <f t="shared" si="107"/>
        <v>0</v>
      </c>
      <c r="CH73" s="20">
        <f t="shared" si="107"/>
        <v>0</v>
      </c>
      <c r="CI73" s="20">
        <f t="shared" si="107"/>
        <v>0</v>
      </c>
      <c r="CJ73" s="20">
        <f t="shared" si="107"/>
        <v>0</v>
      </c>
      <c r="CK73" s="20">
        <f t="shared" si="107"/>
        <v>0</v>
      </c>
      <c r="CL73" s="20">
        <f t="shared" si="107"/>
        <v>0</v>
      </c>
      <c r="CM73" s="20">
        <f t="shared" si="164"/>
        <v>0</v>
      </c>
      <c r="CN73" s="20">
        <f t="shared" si="164"/>
        <v>0</v>
      </c>
      <c r="CO73" s="20">
        <f t="shared" si="164"/>
        <v>0</v>
      </c>
      <c r="CP73" s="20">
        <f t="shared" si="164"/>
        <v>0</v>
      </c>
      <c r="CQ73" s="20">
        <f t="shared" si="164"/>
        <v>0</v>
      </c>
    </row>
  </sheetData>
  <customSheetViews>
    <customSheetView guid="{47D43881-4EC1-4EA3-9E51-11983A6ADDDD}" scale="70" fitToPage="1" showAutoFilter="1">
      <pane xSplit="5" ySplit="12" topLeftCell="F17" activePane="bottomRight" state="frozen"/>
      <selection pane="bottomRight" activeCell="O37" sqref="O37"/>
      <pageMargins left="0.70866141732283472" right="0.70866141732283472" top="0.74803149606299213" bottom="0.74803149606299213" header="0.31496062992125984" footer="0.31496062992125984"/>
      <pageSetup paperSize="9" scale="10" fitToHeight="300" orientation="landscape" r:id="rId1"/>
      <autoFilter ref="A8:CQ73"/>
    </customSheetView>
    <customSheetView guid="{0DEB7C64-1C5A-4766-B3EF-02F3DC4A5E4E}" scale="70" fitToPage="1" showAutoFilter="1">
      <pane xSplit="5" ySplit="13" topLeftCell="AJ14" activePane="bottomRight" state="frozen"/>
      <selection pane="bottomRight" activeCell="AJ2" sqref="AJ2"/>
      <pageMargins left="0.70866141732283472" right="0.70866141732283472" top="0.74803149606299213" bottom="0.74803149606299213" header="0.31496062992125984" footer="0.31496062992125984"/>
      <pageSetup paperSize="9" scale="10" fitToHeight="300" orientation="landscape" r:id="rId2"/>
      <autoFilter ref="A8:CQ73"/>
    </customSheetView>
    <customSheetView guid="{4E8CB649-DF49-4FD5-9171-1B267DD32FA1}" scale="70" fitToPage="1" showAutoFilter="1" hiddenColumns="1">
      <pane xSplit="5" ySplit="8" topLeftCell="F49" activePane="bottomRight" state="frozen"/>
      <selection pane="bottomRight" activeCell="F49" sqref="F49"/>
      <pageMargins left="0.70866141732283472" right="0.70866141732283472" top="0.74803149606299213" bottom="0.74803149606299213" header="0.31496062992125984" footer="0.31496062992125984"/>
      <pageSetup paperSize="9" scale="10" fitToHeight="300" orientation="landscape" r:id="rId3"/>
      <autoFilter ref="A8:CQ73"/>
    </customSheetView>
  </customSheetViews>
  <mergeCells count="96">
    <mergeCell ref="CL5:CL6"/>
    <mergeCell ref="CG5:CG6"/>
    <mergeCell ref="CH5:CH6"/>
    <mergeCell ref="CI5:CI6"/>
    <mergeCell ref="CJ5:CJ6"/>
    <mergeCell ref="CK5:CK6"/>
    <mergeCell ref="CM5:CM6"/>
    <mergeCell ref="CN5:CN6"/>
    <mergeCell ref="CO5:CO6"/>
    <mergeCell ref="CP5:CP6"/>
    <mergeCell ref="CQ5:CQ6"/>
    <mergeCell ref="CF5:CF6"/>
    <mergeCell ref="BU5:BU6"/>
    <mergeCell ref="BV5:BV6"/>
    <mergeCell ref="BW5:BW6"/>
    <mergeCell ref="BX5:BX6"/>
    <mergeCell ref="BY5:BY6"/>
    <mergeCell ref="BZ5:BZ6"/>
    <mergeCell ref="CA5:CA6"/>
    <mergeCell ref="CB5:CB6"/>
    <mergeCell ref="CC5:CC6"/>
    <mergeCell ref="CD5:CD6"/>
    <mergeCell ref="CE5:CE6"/>
    <mergeCell ref="BT5:BT6"/>
    <mergeCell ref="BI5:BI6"/>
    <mergeCell ref="BJ5:BJ6"/>
    <mergeCell ref="BK5:BK6"/>
    <mergeCell ref="BL5:BL6"/>
    <mergeCell ref="BM5:BM6"/>
    <mergeCell ref="BN5:BN6"/>
    <mergeCell ref="BO5:BO6"/>
    <mergeCell ref="BP5:BP6"/>
    <mergeCell ref="BQ5:BQ6"/>
    <mergeCell ref="BR5:BR6"/>
    <mergeCell ref="BS5:BS6"/>
    <mergeCell ref="BH5:BH6"/>
    <mergeCell ref="AW5:AW6"/>
    <mergeCell ref="AX5:AX6"/>
    <mergeCell ref="AY5:AY6"/>
    <mergeCell ref="AZ5:AZ6"/>
    <mergeCell ref="BA5:BA6"/>
    <mergeCell ref="BB5:BB6"/>
    <mergeCell ref="BC5:BC6"/>
    <mergeCell ref="BD5:BD6"/>
    <mergeCell ref="BE5:BE6"/>
    <mergeCell ref="BF5:BF6"/>
    <mergeCell ref="BG5:BG6"/>
    <mergeCell ref="AV5:AV6"/>
    <mergeCell ref="AK5:AK6"/>
    <mergeCell ref="AL5:AL6"/>
    <mergeCell ref="AM5:AM6"/>
    <mergeCell ref="AN5:AN6"/>
    <mergeCell ref="AO5:AO6"/>
    <mergeCell ref="AP5:AP6"/>
    <mergeCell ref="AQ5:AQ6"/>
    <mergeCell ref="AR5:AR6"/>
    <mergeCell ref="AS5:AS6"/>
    <mergeCell ref="AT5:AT6"/>
    <mergeCell ref="AU5:AU6"/>
    <mergeCell ref="AB5:AC5"/>
    <mergeCell ref="AD5:AE5"/>
    <mergeCell ref="AF5:AG5"/>
    <mergeCell ref="AH5:AI5"/>
    <mergeCell ref="AJ5:AJ6"/>
    <mergeCell ref="F5:G5"/>
    <mergeCell ref="H5:I5"/>
    <mergeCell ref="J5:K5"/>
    <mergeCell ref="L5:M5"/>
    <mergeCell ref="Z5:AA5"/>
    <mergeCell ref="N5:O5"/>
    <mergeCell ref="P5:Q5"/>
    <mergeCell ref="R5:S5"/>
    <mergeCell ref="T5:U5"/>
    <mergeCell ref="V5:W5"/>
    <mergeCell ref="X5:Y5"/>
    <mergeCell ref="P4:Y4"/>
    <mergeCell ref="Z4:AI4"/>
    <mergeCell ref="AJ4:AN4"/>
    <mergeCell ref="AO4:AS4"/>
    <mergeCell ref="AT4:AX4"/>
    <mergeCell ref="F3:CQ3"/>
    <mergeCell ref="A4:A6"/>
    <mergeCell ref="B4:B6"/>
    <mergeCell ref="C4:C6"/>
    <mergeCell ref="D4:D6"/>
    <mergeCell ref="E4:E6"/>
    <mergeCell ref="CC4:CG4"/>
    <mergeCell ref="CH4:CL4"/>
    <mergeCell ref="CM4:CQ4"/>
    <mergeCell ref="AY4:BC4"/>
    <mergeCell ref="BD4:BH4"/>
    <mergeCell ref="BI4:BM4"/>
    <mergeCell ref="BN4:BR4"/>
    <mergeCell ref="BS4:BW4"/>
    <mergeCell ref="BX4:CB4"/>
    <mergeCell ref="F4:O4"/>
  </mergeCells>
  <pageMargins left="0.70866141732283472" right="0.70866141732283472" top="0.74803149606299213" bottom="0.74803149606299213" header="0.31496062992125984" footer="0.31496062992125984"/>
  <pageSetup paperSize="9" scale="10" fitToHeight="300" orientation="landscape"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Быстр</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grigorova_tm</dc:creator>
  <cp:lastModifiedBy>Work</cp:lastModifiedBy>
  <cp:lastPrinted>2022-05-20T04:48:55Z</cp:lastPrinted>
  <dcterms:created xsi:type="dcterms:W3CDTF">2015-06-05T18:19:34Z</dcterms:created>
  <dcterms:modified xsi:type="dcterms:W3CDTF">2022-11-10T08:26:49Z</dcterms:modified>
</cp:coreProperties>
</file>