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Сессии\2021\Быстровка\7.декабрь\"/>
    </mc:Choice>
  </mc:AlternateContent>
  <bookViews>
    <workbookView xWindow="0" yWindow="0" windowWidth="28800" windowHeight="12300" tabRatio="958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3'!$A$11:$M$74</definedName>
    <definedName name="_xlnm._FilterDatabase" localSheetId="1" hidden="1">'Приложение 5'!$A$9:$L$157</definedName>
    <definedName name="_xlnm._FilterDatabase" localSheetId="2" hidden="1">'Приложение 6'!$A$8:$I$124</definedName>
    <definedName name="_xlnm._FilterDatabase" localSheetId="3" hidden="1">'Приложение 7'!$A$8:$IL$157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3'!$A$1:$M$74</definedName>
    <definedName name="_xlnm.Print_Area" localSheetId="1">'Приложение 5'!$A$1:$H$164</definedName>
    <definedName name="_xlnm.Print_Area" localSheetId="3">'Приложение 7'!$A$1:$I$164</definedName>
  </definedNames>
  <calcPr calcId="162913" iterate="1"/>
</workbook>
</file>

<file path=xl/calcChain.xml><?xml version="1.0" encoding="utf-8"?>
<calcChain xmlns="http://schemas.openxmlformats.org/spreadsheetml/2006/main">
  <c r="I115" i="24" l="1"/>
  <c r="H115" i="24"/>
  <c r="G115" i="24"/>
  <c r="I119" i="24"/>
  <c r="H119" i="24"/>
  <c r="G119" i="24"/>
  <c r="F119" i="24"/>
  <c r="A119" i="24"/>
  <c r="I118" i="24"/>
  <c r="H118" i="24"/>
  <c r="G118" i="24"/>
  <c r="F118" i="24"/>
  <c r="A118" i="24"/>
  <c r="H46" i="3"/>
  <c r="G46" i="3"/>
  <c r="F46" i="3"/>
  <c r="H50" i="3"/>
  <c r="G50" i="3"/>
  <c r="G49" i="3" s="1"/>
  <c r="F50" i="3"/>
  <c r="H49" i="3"/>
  <c r="F49" i="3"/>
  <c r="F138" i="1" l="1"/>
  <c r="F114" i="1"/>
  <c r="H118" i="1"/>
  <c r="G118" i="1"/>
  <c r="F118" i="1"/>
  <c r="F34" i="1"/>
  <c r="F18" i="1"/>
  <c r="K44" i="25"/>
  <c r="K39" i="25"/>
  <c r="K31" i="25"/>
  <c r="K69" i="25"/>
  <c r="F123" i="1" l="1"/>
  <c r="F79" i="1"/>
  <c r="F72" i="1"/>
  <c r="F135" i="1" l="1"/>
  <c r="F133" i="1"/>
  <c r="F101" i="1"/>
  <c r="F64" i="1"/>
  <c r="F28" i="1"/>
  <c r="F26" i="1"/>
  <c r="K67" i="25"/>
  <c r="F59" i="1" l="1"/>
  <c r="F54" i="1"/>
  <c r="F57" i="1"/>
  <c r="F117" i="1" l="1"/>
  <c r="F113" i="1"/>
  <c r="F23" i="1"/>
  <c r="K23" i="25"/>
  <c r="H33" i="1" l="1"/>
  <c r="F150" i="1" l="1"/>
  <c r="F149" i="1"/>
  <c r="A149" i="24" l="1"/>
  <c r="I149" i="24"/>
  <c r="H149" i="24"/>
  <c r="G149" i="24"/>
  <c r="A140" i="24"/>
  <c r="A139" i="24"/>
  <c r="I140" i="24"/>
  <c r="H140" i="24"/>
  <c r="G140" i="24"/>
  <c r="A95" i="3"/>
  <c r="H95" i="3"/>
  <c r="G95" i="3"/>
  <c r="F95" i="3"/>
  <c r="H69" i="3"/>
  <c r="H68" i="3" s="1"/>
  <c r="G69" i="3"/>
  <c r="G68" i="3" s="1"/>
  <c r="F69" i="3"/>
  <c r="F68" i="3" s="1"/>
  <c r="H148" i="1"/>
  <c r="G148" i="1"/>
  <c r="F148" i="1"/>
  <c r="H139" i="1"/>
  <c r="I139" i="24" s="1"/>
  <c r="G139" i="1"/>
  <c r="H139" i="24" s="1"/>
  <c r="F139" i="1"/>
  <c r="G139" i="24" s="1"/>
  <c r="M53" i="25" l="1"/>
  <c r="L53" i="25"/>
  <c r="K53" i="25"/>
  <c r="E143" i="24" l="1"/>
  <c r="E142" i="24"/>
  <c r="E141" i="24"/>
  <c r="A143" i="24"/>
  <c r="A142" i="24"/>
  <c r="A141" i="24"/>
  <c r="I143" i="24"/>
  <c r="H143" i="24"/>
  <c r="G143" i="24"/>
  <c r="B72" i="3"/>
  <c r="B71" i="3"/>
  <c r="B70" i="3"/>
  <c r="A72" i="3"/>
  <c r="A71" i="3"/>
  <c r="A70" i="3"/>
  <c r="H72" i="3"/>
  <c r="H71" i="3" s="1"/>
  <c r="H70" i="3" s="1"/>
  <c r="G72" i="3"/>
  <c r="G71" i="3" s="1"/>
  <c r="G70" i="3" s="1"/>
  <c r="F72" i="3"/>
  <c r="F71" i="3" s="1"/>
  <c r="F70" i="3" s="1"/>
  <c r="H142" i="1"/>
  <c r="I142" i="24" s="1"/>
  <c r="G142" i="1"/>
  <c r="G141" i="1" s="1"/>
  <c r="H141" i="24" s="1"/>
  <c r="F142" i="1"/>
  <c r="G142" i="24" s="1"/>
  <c r="F141" i="1" l="1"/>
  <c r="G141" i="24" s="1"/>
  <c r="H142" i="24"/>
  <c r="H141" i="1"/>
  <c r="I141" i="24" s="1"/>
  <c r="L51" i="25" l="1"/>
  <c r="L50" i="25" s="1"/>
  <c r="M51" i="25"/>
  <c r="M50" i="25" s="1"/>
  <c r="K51" i="25"/>
  <c r="K50" i="25" s="1"/>
  <c r="L48" i="25"/>
  <c r="L47" i="25" s="1"/>
  <c r="M48" i="25"/>
  <c r="M47" i="25" s="1"/>
  <c r="K48" i="25"/>
  <c r="K47" i="25" s="1"/>
  <c r="I34" i="24" l="1"/>
  <c r="H34" i="24"/>
  <c r="G34" i="24"/>
  <c r="E34" i="24"/>
  <c r="A34" i="24"/>
  <c r="E33" i="24"/>
  <c r="A33" i="24"/>
  <c r="E32" i="24"/>
  <c r="A32" i="24"/>
  <c r="E18" i="24"/>
  <c r="E17" i="24"/>
  <c r="E16" i="24"/>
  <c r="A18" i="24"/>
  <c r="A17" i="24"/>
  <c r="A16" i="24"/>
  <c r="I18" i="24"/>
  <c r="H18" i="24"/>
  <c r="G18" i="24"/>
  <c r="G119" i="3"/>
  <c r="H119" i="3"/>
  <c r="G120" i="3"/>
  <c r="H120" i="3"/>
  <c r="F120" i="3"/>
  <c r="F119" i="3"/>
  <c r="A120" i="3"/>
  <c r="A119" i="3"/>
  <c r="A118" i="3"/>
  <c r="A117" i="3"/>
  <c r="G118" i="3" l="1"/>
  <c r="G117" i="3" s="1"/>
  <c r="F118" i="3"/>
  <c r="F117" i="3" s="1"/>
  <c r="H118" i="3"/>
  <c r="H117" i="3" s="1"/>
  <c r="G33" i="1"/>
  <c r="H33" i="24" s="1"/>
  <c r="F33" i="1"/>
  <c r="H32" i="1" l="1"/>
  <c r="I32" i="24" s="1"/>
  <c r="I33" i="24"/>
  <c r="G32" i="1"/>
  <c r="H32" i="24" s="1"/>
  <c r="F32" i="1"/>
  <c r="G32" i="24" s="1"/>
  <c r="G33" i="24"/>
  <c r="F17" i="1"/>
  <c r="H17" i="1"/>
  <c r="I17" i="24" s="1"/>
  <c r="G17" i="1"/>
  <c r="H16" i="1"/>
  <c r="I16" i="24" s="1"/>
  <c r="G16" i="1" l="1"/>
  <c r="H16" i="24" s="1"/>
  <c r="H17" i="24"/>
  <c r="F16" i="1"/>
  <c r="G16" i="24" s="1"/>
  <c r="G17" i="24"/>
  <c r="A85" i="24" l="1"/>
  <c r="A84" i="24"/>
  <c r="A83" i="24"/>
  <c r="A82" i="24"/>
  <c r="A81" i="24"/>
  <c r="A80" i="24"/>
  <c r="I103" i="24" l="1"/>
  <c r="H103" i="24"/>
  <c r="G103" i="24"/>
  <c r="H34" i="3"/>
  <c r="H33" i="3" s="1"/>
  <c r="G34" i="3"/>
  <c r="G33" i="3" s="1"/>
  <c r="F34" i="3"/>
  <c r="F33" i="3" s="1"/>
  <c r="F102" i="1"/>
  <c r="G102" i="24" s="1"/>
  <c r="H102" i="1"/>
  <c r="I102" i="24" s="1"/>
  <c r="G102" i="1"/>
  <c r="H102" i="24" s="1"/>
  <c r="I85" i="24"/>
  <c r="H85" i="24"/>
  <c r="G85" i="24"/>
  <c r="I82" i="24"/>
  <c r="H82" i="24"/>
  <c r="G82" i="24"/>
  <c r="H23" i="3"/>
  <c r="G23" i="3"/>
  <c r="F23" i="3"/>
  <c r="H20" i="3"/>
  <c r="G20" i="3"/>
  <c r="F20" i="3"/>
  <c r="H84" i="1"/>
  <c r="I84" i="24" s="1"/>
  <c r="G84" i="1"/>
  <c r="G83" i="1" s="1"/>
  <c r="H83" i="24" s="1"/>
  <c r="F84" i="1"/>
  <c r="G84" i="24" s="1"/>
  <c r="H81" i="1"/>
  <c r="H19" i="3" s="1"/>
  <c r="G81" i="1"/>
  <c r="G80" i="1" s="1"/>
  <c r="G18" i="3" s="1"/>
  <c r="F81" i="1"/>
  <c r="F19" i="3" s="1"/>
  <c r="F80" i="1" l="1"/>
  <c r="G80" i="24" s="1"/>
  <c r="H84" i="24"/>
  <c r="F18" i="3"/>
  <c r="I81" i="24"/>
  <c r="H80" i="1"/>
  <c r="I80" i="24" s="1"/>
  <c r="F83" i="1"/>
  <c r="G83" i="24" s="1"/>
  <c r="G22" i="3"/>
  <c r="G81" i="24"/>
  <c r="H18" i="3"/>
  <c r="G19" i="3"/>
  <c r="H80" i="24"/>
  <c r="H83" i="1"/>
  <c r="G21" i="3"/>
  <c r="F22" i="3"/>
  <c r="H22" i="3"/>
  <c r="H81" i="24"/>
  <c r="K60" i="25"/>
  <c r="F21" i="3" l="1"/>
  <c r="I83" i="24"/>
  <c r="H21" i="3"/>
  <c r="H56" i="3" l="1"/>
  <c r="H55" i="3" s="1"/>
  <c r="G56" i="3"/>
  <c r="G55" i="3" s="1"/>
  <c r="F56" i="3"/>
  <c r="F55" i="3" s="1"/>
  <c r="F125" i="24"/>
  <c r="F124" i="24"/>
  <c r="F123" i="24"/>
  <c r="F122" i="24"/>
  <c r="A125" i="24"/>
  <c r="A123" i="24"/>
  <c r="A122" i="24"/>
  <c r="A124" i="24"/>
  <c r="I125" i="24"/>
  <c r="H125" i="24"/>
  <c r="G125" i="24"/>
  <c r="A44" i="24"/>
  <c r="A43" i="24"/>
  <c r="H124" i="1"/>
  <c r="I124" i="24" s="1"/>
  <c r="G124" i="1"/>
  <c r="H124" i="24" s="1"/>
  <c r="F124" i="1"/>
  <c r="G124" i="24" s="1"/>
  <c r="H134" i="1" l="1"/>
  <c r="G134" i="1"/>
  <c r="H132" i="1"/>
  <c r="G132" i="1"/>
  <c r="I109" i="24"/>
  <c r="H109" i="24"/>
  <c r="G109" i="24"/>
  <c r="I106" i="24"/>
  <c r="H106" i="24"/>
  <c r="G106" i="24"/>
  <c r="H40" i="3"/>
  <c r="H39" i="3" s="1"/>
  <c r="H38" i="3" s="1"/>
  <c r="G40" i="3"/>
  <c r="G39" i="3" s="1"/>
  <c r="G38" i="3" s="1"/>
  <c r="F40" i="3"/>
  <c r="F39" i="3" s="1"/>
  <c r="F38" i="3" s="1"/>
  <c r="H37" i="3"/>
  <c r="H36" i="3" s="1"/>
  <c r="H35" i="3" s="1"/>
  <c r="G37" i="3"/>
  <c r="G36" i="3" s="1"/>
  <c r="G35" i="3" s="1"/>
  <c r="F37" i="3"/>
  <c r="F36" i="3" s="1"/>
  <c r="F35" i="3" s="1"/>
  <c r="H108" i="1"/>
  <c r="I108" i="24" s="1"/>
  <c r="G108" i="1"/>
  <c r="H108" i="24" s="1"/>
  <c r="H107" i="1"/>
  <c r="I107" i="24" s="1"/>
  <c r="F108" i="1"/>
  <c r="F107" i="1" s="1"/>
  <c r="G107" i="24" s="1"/>
  <c r="H105" i="1"/>
  <c r="I105" i="24" s="1"/>
  <c r="G105" i="1"/>
  <c r="G104" i="1" s="1"/>
  <c r="H104" i="24" s="1"/>
  <c r="F105" i="1"/>
  <c r="F104" i="1" s="1"/>
  <c r="G104" i="24" s="1"/>
  <c r="H104" i="1" l="1"/>
  <c r="I104" i="24" s="1"/>
  <c r="G107" i="1"/>
  <c r="H107" i="24" s="1"/>
  <c r="G108" i="24"/>
  <c r="G105" i="24"/>
  <c r="H105" i="24"/>
  <c r="L70" i="25"/>
  <c r="M70" i="25"/>
  <c r="K70" i="25"/>
  <c r="I54" i="24" l="1"/>
  <c r="H54" i="24"/>
  <c r="G54" i="24"/>
  <c r="H87" i="3" l="1"/>
  <c r="H86" i="3" s="1"/>
  <c r="H85" i="3" s="1"/>
  <c r="G87" i="3"/>
  <c r="G86" i="3" s="1"/>
  <c r="G85" i="3" s="1"/>
  <c r="F87" i="3"/>
  <c r="F86" i="3" s="1"/>
  <c r="F85" i="3" s="1"/>
  <c r="H53" i="1"/>
  <c r="G53" i="1"/>
  <c r="H53" i="24" s="1"/>
  <c r="F53" i="1"/>
  <c r="M58" i="25"/>
  <c r="M57" i="25" s="1"/>
  <c r="M72" i="25"/>
  <c r="L72" i="25"/>
  <c r="K72" i="25"/>
  <c r="M68" i="25"/>
  <c r="L68" i="25"/>
  <c r="K68" i="25"/>
  <c r="M66" i="25"/>
  <c r="L66" i="25"/>
  <c r="K66" i="25"/>
  <c r="M64" i="25"/>
  <c r="L64" i="25"/>
  <c r="K64" i="25"/>
  <c r="M60" i="25"/>
  <c r="L60" i="25"/>
  <c r="L58" i="25"/>
  <c r="L57" i="25" s="1"/>
  <c r="K58" i="25"/>
  <c r="K57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I53" i="24" l="1"/>
  <c r="H52" i="1"/>
  <c r="F52" i="1"/>
  <c r="G52" i="24" s="1"/>
  <c r="G53" i="24"/>
  <c r="L35" i="25"/>
  <c r="L63" i="25"/>
  <c r="L56" i="25" s="1"/>
  <c r="L55" i="25" s="1"/>
  <c r="K27" i="25"/>
  <c r="K24" i="25" s="1"/>
  <c r="K13" i="25" s="1"/>
  <c r="M27" i="25"/>
  <c r="M24" i="25" s="1"/>
  <c r="M13" i="25" s="1"/>
  <c r="K42" i="25"/>
  <c r="M42" i="25"/>
  <c r="L42" i="25"/>
  <c r="M35" i="25"/>
  <c r="K63" i="25"/>
  <c r="K56" i="25" s="1"/>
  <c r="K55" i="25" s="1"/>
  <c r="M63" i="25"/>
  <c r="M56" i="25" s="1"/>
  <c r="M55" i="25" s="1"/>
  <c r="L27" i="25"/>
  <c r="L24" i="25" s="1"/>
  <c r="L13" i="25" s="1"/>
  <c r="K35" i="25"/>
  <c r="H116" i="3"/>
  <c r="G116" i="3"/>
  <c r="F116" i="3"/>
  <c r="H113" i="3"/>
  <c r="G113" i="3"/>
  <c r="F113" i="3"/>
  <c r="H111" i="3"/>
  <c r="G111" i="3"/>
  <c r="F111" i="3"/>
  <c r="H108" i="3"/>
  <c r="G108" i="3"/>
  <c r="F108" i="3"/>
  <c r="H105" i="3"/>
  <c r="G105" i="3"/>
  <c r="F105" i="3"/>
  <c r="H102" i="3"/>
  <c r="G102" i="3"/>
  <c r="F102" i="3"/>
  <c r="H99" i="3"/>
  <c r="G99" i="3"/>
  <c r="F99" i="3"/>
  <c r="H96" i="3"/>
  <c r="H94" i="3" s="1"/>
  <c r="G96" i="3"/>
  <c r="G94" i="3" s="1"/>
  <c r="F96" i="3"/>
  <c r="F94" i="3" s="1"/>
  <c r="H92" i="3"/>
  <c r="H91" i="3" s="1"/>
  <c r="G92" i="3"/>
  <c r="G91" i="3" s="1"/>
  <c r="F92" i="3"/>
  <c r="F91" i="3" s="1"/>
  <c r="H90" i="3"/>
  <c r="G90" i="3"/>
  <c r="F90" i="3"/>
  <c r="H84" i="3"/>
  <c r="G84" i="3"/>
  <c r="F84" i="3"/>
  <c r="F81" i="3"/>
  <c r="H79" i="3"/>
  <c r="G79" i="3"/>
  <c r="F79" i="3"/>
  <c r="H76" i="3"/>
  <c r="G76" i="3"/>
  <c r="F76" i="3"/>
  <c r="H67" i="3"/>
  <c r="G67" i="3"/>
  <c r="F67" i="3"/>
  <c r="H64" i="3"/>
  <c r="G64" i="3"/>
  <c r="F64" i="3"/>
  <c r="H62" i="3"/>
  <c r="G62" i="3"/>
  <c r="F62" i="3"/>
  <c r="G60" i="3"/>
  <c r="F60" i="3"/>
  <c r="H54" i="3"/>
  <c r="G54" i="3"/>
  <c r="F54" i="3"/>
  <c r="H48" i="3"/>
  <c r="G48" i="3"/>
  <c r="F48" i="3"/>
  <c r="H44" i="3"/>
  <c r="G44" i="3"/>
  <c r="F44" i="3"/>
  <c r="H32" i="3"/>
  <c r="F32" i="3"/>
  <c r="H27" i="3"/>
  <c r="G27" i="3"/>
  <c r="F27" i="3"/>
  <c r="H17" i="3"/>
  <c r="G17" i="3"/>
  <c r="F17" i="3"/>
  <c r="H12" i="3"/>
  <c r="G12" i="3"/>
  <c r="F12" i="3"/>
  <c r="I156" i="24"/>
  <c r="H156" i="24"/>
  <c r="G156" i="24"/>
  <c r="I150" i="24"/>
  <c r="H150" i="24"/>
  <c r="G150" i="24"/>
  <c r="I138" i="24"/>
  <c r="H138" i="24"/>
  <c r="G138" i="24"/>
  <c r="I135" i="24"/>
  <c r="H135" i="24"/>
  <c r="G135" i="24"/>
  <c r="I133" i="24"/>
  <c r="H133" i="24"/>
  <c r="G133" i="24"/>
  <c r="H131" i="24"/>
  <c r="G131" i="24"/>
  <c r="I123" i="24"/>
  <c r="H123" i="24"/>
  <c r="G123" i="24"/>
  <c r="I117" i="24"/>
  <c r="H117" i="24"/>
  <c r="G117" i="24"/>
  <c r="I113" i="24"/>
  <c r="H113" i="24"/>
  <c r="G113" i="24"/>
  <c r="I101" i="24"/>
  <c r="G101" i="24"/>
  <c r="I95" i="24"/>
  <c r="H95" i="24"/>
  <c r="G95" i="24"/>
  <c r="I89" i="24"/>
  <c r="H89" i="24"/>
  <c r="G89" i="24"/>
  <c r="I79" i="24"/>
  <c r="H79" i="24"/>
  <c r="G79" i="24"/>
  <c r="I72" i="24"/>
  <c r="H72" i="24"/>
  <c r="G72" i="24"/>
  <c r="I66" i="24"/>
  <c r="H66" i="24"/>
  <c r="G66" i="24"/>
  <c r="I64" i="24"/>
  <c r="H64" i="24"/>
  <c r="G64" i="24"/>
  <c r="I59" i="24"/>
  <c r="H59" i="24"/>
  <c r="G59" i="24"/>
  <c r="I57" i="24"/>
  <c r="H57" i="24"/>
  <c r="G57" i="24"/>
  <c r="I49" i="24"/>
  <c r="H49" i="24"/>
  <c r="G49" i="24"/>
  <c r="I44" i="24"/>
  <c r="H44" i="24"/>
  <c r="G44" i="24"/>
  <c r="I39" i="24"/>
  <c r="H39" i="24"/>
  <c r="G39" i="24"/>
  <c r="I31" i="24"/>
  <c r="H31" i="24"/>
  <c r="G31" i="24"/>
  <c r="G28" i="24"/>
  <c r="I26" i="24"/>
  <c r="H26" i="24"/>
  <c r="G26" i="24"/>
  <c r="I23" i="24"/>
  <c r="H23" i="24"/>
  <c r="G23" i="24"/>
  <c r="I15" i="24"/>
  <c r="H15" i="24"/>
  <c r="G15" i="24"/>
  <c r="K12" i="25" l="1"/>
  <c r="K74" i="25" s="1"/>
  <c r="C15" i="14" s="1"/>
  <c r="L12" i="25"/>
  <c r="L74" i="25" s="1"/>
  <c r="D15" i="14" s="1"/>
  <c r="M12" i="25"/>
  <c r="M74" i="25" s="1"/>
  <c r="E15" i="14" s="1"/>
  <c r="H58" i="1"/>
  <c r="I58" i="24" s="1"/>
  <c r="G58" i="1"/>
  <c r="H58" i="24" s="1"/>
  <c r="F58" i="1"/>
  <c r="G58" i="24" s="1"/>
  <c r="I131" i="24" l="1"/>
  <c r="H60" i="3"/>
  <c r="A103" i="3"/>
  <c r="A104" i="3"/>
  <c r="H104" i="3"/>
  <c r="H103" i="3" s="1"/>
  <c r="G104" i="3"/>
  <c r="G103" i="3" s="1"/>
  <c r="F104" i="3"/>
  <c r="F103" i="3" s="1"/>
  <c r="I28" i="24" l="1"/>
  <c r="H81" i="3"/>
  <c r="G81" i="3"/>
  <c r="H28" i="24"/>
  <c r="H94" i="1"/>
  <c r="I94" i="24" s="1"/>
  <c r="G94" i="1"/>
  <c r="H94" i="24" s="1"/>
  <c r="H93" i="1"/>
  <c r="I93" i="24" s="1"/>
  <c r="G93" i="1"/>
  <c r="H93" i="24" s="1"/>
  <c r="F94" i="1"/>
  <c r="G92" i="1" l="1"/>
  <c r="H92" i="1"/>
  <c r="F93" i="1"/>
  <c r="G94" i="24"/>
  <c r="I92" i="24" l="1"/>
  <c r="H91" i="1"/>
  <c r="I91" i="24" s="1"/>
  <c r="H101" i="24"/>
  <c r="G32" i="3"/>
  <c r="H92" i="24"/>
  <c r="G91" i="1"/>
  <c r="H91" i="24" s="1"/>
  <c r="F92" i="1"/>
  <c r="G93" i="24"/>
  <c r="H123" i="3"/>
  <c r="G123" i="3"/>
  <c r="F123" i="3"/>
  <c r="F91" i="1" l="1"/>
  <c r="G91" i="24" s="1"/>
  <c r="G92" i="24"/>
  <c r="H101" i="3" l="1"/>
  <c r="H100" i="3" s="1"/>
  <c r="G101" i="3"/>
  <c r="G100" i="3" s="1"/>
  <c r="F101" i="3"/>
  <c r="F100" i="3" s="1"/>
  <c r="C14" i="14" l="1"/>
  <c r="C13" i="14" s="1"/>
  <c r="C12" i="14" s="1"/>
  <c r="D14" i="14"/>
  <c r="D13" i="14" s="1"/>
  <c r="D12" i="14" s="1"/>
  <c r="H122" i="3" l="1"/>
  <c r="H121" i="3" s="1"/>
  <c r="G122" i="3"/>
  <c r="G121" i="3" s="1"/>
  <c r="F122" i="3"/>
  <c r="F121" i="3" s="1"/>
  <c r="F115" i="3"/>
  <c r="F114" i="3" s="1"/>
  <c r="F112" i="3"/>
  <c r="F110" i="3"/>
  <c r="F107" i="3"/>
  <c r="F106" i="3" s="1"/>
  <c r="F98" i="3"/>
  <c r="F97" i="3" s="1"/>
  <c r="F93" i="3"/>
  <c r="F89" i="3"/>
  <c r="F83" i="3"/>
  <c r="F82" i="3" s="1"/>
  <c r="F80" i="3"/>
  <c r="F78" i="3"/>
  <c r="F75" i="3"/>
  <c r="F74" i="3" s="1"/>
  <c r="F66" i="3"/>
  <c r="F65" i="3" s="1"/>
  <c r="F63" i="3"/>
  <c r="F61" i="3"/>
  <c r="F59" i="3"/>
  <c r="F53" i="3"/>
  <c r="F47" i="3"/>
  <c r="F45" i="3" s="1"/>
  <c r="F43" i="3"/>
  <c r="F42" i="3" s="1"/>
  <c r="F41" i="3" s="1"/>
  <c r="F31" i="3"/>
  <c r="F26" i="3"/>
  <c r="F25" i="3" s="1"/>
  <c r="F24" i="3" s="1"/>
  <c r="F16" i="3"/>
  <c r="F15" i="3" s="1"/>
  <c r="F14" i="3" s="1"/>
  <c r="F11" i="3"/>
  <c r="F10" i="3" s="1"/>
  <c r="F9" i="3" s="1"/>
  <c r="G115" i="3"/>
  <c r="G114" i="3" s="1"/>
  <c r="G112" i="3"/>
  <c r="G110" i="3"/>
  <c r="G107" i="3"/>
  <c r="G106" i="3" s="1"/>
  <c r="G98" i="3"/>
  <c r="G97" i="3" s="1"/>
  <c r="G93" i="3"/>
  <c r="G89" i="3"/>
  <c r="G83" i="3"/>
  <c r="G82" i="3" s="1"/>
  <c r="G80" i="3"/>
  <c r="G78" i="3"/>
  <c r="G75" i="3"/>
  <c r="G74" i="3" s="1"/>
  <c r="G66" i="3"/>
  <c r="G65" i="3" s="1"/>
  <c r="G63" i="3"/>
  <c r="G61" i="3"/>
  <c r="G59" i="3"/>
  <c r="G53" i="3"/>
  <c r="G52" i="3" s="1"/>
  <c r="G51" i="3" s="1"/>
  <c r="G47" i="3"/>
  <c r="G45" i="3" s="1"/>
  <c r="G43" i="3"/>
  <c r="G42" i="3" s="1"/>
  <c r="G41" i="3" s="1"/>
  <c r="G31" i="3"/>
  <c r="G30" i="3" s="1"/>
  <c r="G29" i="3" s="1"/>
  <c r="G26" i="3"/>
  <c r="G25" i="3" s="1"/>
  <c r="G24" i="3" s="1"/>
  <c r="G16" i="3"/>
  <c r="G15" i="3" s="1"/>
  <c r="G14" i="3" s="1"/>
  <c r="G11" i="3"/>
  <c r="G10" i="3" s="1"/>
  <c r="G9" i="3" s="1"/>
  <c r="F30" i="3" l="1"/>
  <c r="F29" i="3" s="1"/>
  <c r="F52" i="3"/>
  <c r="F51" i="3" s="1"/>
  <c r="G13" i="3"/>
  <c r="F13" i="3"/>
  <c r="G58" i="3"/>
  <c r="G57" i="3" s="1"/>
  <c r="G77" i="3"/>
  <c r="F58" i="3"/>
  <c r="F57" i="3" s="1"/>
  <c r="F77" i="3"/>
  <c r="G88" i="3"/>
  <c r="G109" i="3"/>
  <c r="F88" i="3"/>
  <c r="F109" i="3"/>
  <c r="G28" i="3"/>
  <c r="H26" i="3"/>
  <c r="H25" i="3" s="1"/>
  <c r="H24" i="3" s="1"/>
  <c r="H16" i="3"/>
  <c r="H15" i="3" s="1"/>
  <c r="H14" i="3" s="1"/>
  <c r="F155" i="1"/>
  <c r="F137" i="1"/>
  <c r="F136" i="1" s="1"/>
  <c r="F134" i="1"/>
  <c r="G134" i="24" s="1"/>
  <c r="F132" i="1"/>
  <c r="G132" i="24" s="1"/>
  <c r="F130" i="1"/>
  <c r="G130" i="24" s="1"/>
  <c r="F122" i="1"/>
  <c r="F121" i="1" s="1"/>
  <c r="F116" i="1"/>
  <c r="F112" i="1"/>
  <c r="F100" i="1"/>
  <c r="F99" i="1" s="1"/>
  <c r="F88" i="1"/>
  <c r="F78" i="1"/>
  <c r="F71" i="1"/>
  <c r="F65" i="1"/>
  <c r="G65" i="24" s="1"/>
  <c r="F63" i="1"/>
  <c r="G63" i="24" s="1"/>
  <c r="F56" i="1"/>
  <c r="G56" i="24" s="1"/>
  <c r="F48" i="1"/>
  <c r="F43" i="1"/>
  <c r="F38" i="1"/>
  <c r="F30" i="1"/>
  <c r="F27" i="1"/>
  <c r="G27" i="24" s="1"/>
  <c r="F25" i="1"/>
  <c r="G25" i="24" s="1"/>
  <c r="F22" i="1"/>
  <c r="F14" i="1"/>
  <c r="G155" i="1"/>
  <c r="G137" i="1"/>
  <c r="H134" i="24"/>
  <c r="H132" i="24"/>
  <c r="G130" i="1"/>
  <c r="H130" i="24" s="1"/>
  <c r="G122" i="1"/>
  <c r="G116" i="1"/>
  <c r="G112" i="1"/>
  <c r="G100" i="1"/>
  <c r="G88" i="1"/>
  <c r="G78" i="1"/>
  <c r="G71" i="1"/>
  <c r="G65" i="1"/>
  <c r="H65" i="24" s="1"/>
  <c r="G63" i="1"/>
  <c r="H63" i="24" s="1"/>
  <c r="G56" i="1"/>
  <c r="H56" i="24" s="1"/>
  <c r="G48" i="1"/>
  <c r="G43" i="1"/>
  <c r="G38" i="1"/>
  <c r="G30" i="1"/>
  <c r="G27" i="1"/>
  <c r="H27" i="24" s="1"/>
  <c r="G25" i="1"/>
  <c r="H25" i="24" s="1"/>
  <c r="G22" i="1"/>
  <c r="G14" i="1"/>
  <c r="G73" i="3" l="1"/>
  <c r="G124" i="3" s="1"/>
  <c r="F73" i="3"/>
  <c r="F28" i="3"/>
  <c r="G21" i="1"/>
  <c r="H21" i="24" s="1"/>
  <c r="H22" i="24"/>
  <c r="G37" i="1"/>
  <c r="H38" i="24"/>
  <c r="G47" i="1"/>
  <c r="H48" i="24"/>
  <c r="G70" i="1"/>
  <c r="H71" i="24"/>
  <c r="G87" i="1"/>
  <c r="H88" i="24"/>
  <c r="G111" i="1"/>
  <c r="H112" i="24"/>
  <c r="G121" i="1"/>
  <c r="H122" i="24"/>
  <c r="G136" i="1"/>
  <c r="H136" i="24" s="1"/>
  <c r="H137" i="24"/>
  <c r="G154" i="1"/>
  <c r="H155" i="24"/>
  <c r="F21" i="1"/>
  <c r="G22" i="24"/>
  <c r="F37" i="1"/>
  <c r="G38" i="24"/>
  <c r="F47" i="1"/>
  <c r="G48" i="24"/>
  <c r="F70" i="1"/>
  <c r="G70" i="24" s="1"/>
  <c r="G71" i="24"/>
  <c r="F87" i="1"/>
  <c r="G88" i="24"/>
  <c r="F111" i="1"/>
  <c r="G112" i="24"/>
  <c r="G122" i="24"/>
  <c r="G136" i="24"/>
  <c r="G137" i="24"/>
  <c r="F154" i="1"/>
  <c r="G155" i="24"/>
  <c r="G13" i="1"/>
  <c r="G12" i="1" s="1"/>
  <c r="H14" i="24"/>
  <c r="G29" i="1"/>
  <c r="H29" i="24" s="1"/>
  <c r="H30" i="24"/>
  <c r="G42" i="1"/>
  <c r="H43" i="24"/>
  <c r="G77" i="1"/>
  <c r="G76" i="1" s="1"/>
  <c r="H78" i="24"/>
  <c r="G99" i="1"/>
  <c r="H100" i="24"/>
  <c r="G115" i="1"/>
  <c r="H116" i="24"/>
  <c r="G147" i="1"/>
  <c r="H148" i="24"/>
  <c r="F13" i="1"/>
  <c r="F12" i="1" s="1"/>
  <c r="G14" i="24"/>
  <c r="F29" i="1"/>
  <c r="G29" i="24" s="1"/>
  <c r="G30" i="24"/>
  <c r="F42" i="1"/>
  <c r="G43" i="24"/>
  <c r="F77" i="1"/>
  <c r="F76" i="1" s="1"/>
  <c r="G78" i="24"/>
  <c r="F98" i="1"/>
  <c r="G100" i="24"/>
  <c r="F115" i="1"/>
  <c r="G116" i="24"/>
  <c r="F147" i="1"/>
  <c r="G148" i="24"/>
  <c r="F24" i="1"/>
  <c r="H13" i="3"/>
  <c r="F55" i="1"/>
  <c r="G55" i="1"/>
  <c r="G62" i="1"/>
  <c r="G129" i="1"/>
  <c r="F62" i="1"/>
  <c r="F129" i="1"/>
  <c r="F128" i="1" s="1"/>
  <c r="G24" i="1"/>
  <c r="F124" i="3" l="1"/>
  <c r="G21" i="24"/>
  <c r="F20" i="1"/>
  <c r="G20" i="24" s="1"/>
  <c r="G55" i="24"/>
  <c r="F51" i="1"/>
  <c r="H55" i="24"/>
  <c r="G52" i="1"/>
  <c r="H52" i="24" s="1"/>
  <c r="F69" i="1"/>
  <c r="F68" i="1" s="1"/>
  <c r="G20" i="1"/>
  <c r="H20" i="24" s="1"/>
  <c r="H24" i="24"/>
  <c r="G61" i="1"/>
  <c r="H62" i="24"/>
  <c r="G24" i="24"/>
  <c r="G129" i="24"/>
  <c r="G128" i="24"/>
  <c r="F61" i="1"/>
  <c r="G62" i="24"/>
  <c r="H129" i="24"/>
  <c r="G128" i="1"/>
  <c r="H128" i="24" s="1"/>
  <c r="F146" i="1"/>
  <c r="G147" i="24"/>
  <c r="G114" i="24"/>
  <c r="G99" i="24"/>
  <c r="G77" i="24"/>
  <c r="F41" i="1"/>
  <c r="G42" i="24"/>
  <c r="G13" i="24"/>
  <c r="G146" i="1"/>
  <c r="H147" i="24"/>
  <c r="G114" i="1"/>
  <c r="H114" i="24" s="1"/>
  <c r="G98" i="1"/>
  <c r="H99" i="24"/>
  <c r="H77" i="24"/>
  <c r="G41" i="1"/>
  <c r="H42" i="24"/>
  <c r="H13" i="24"/>
  <c r="F153" i="1"/>
  <c r="G154" i="24"/>
  <c r="F120" i="1"/>
  <c r="G120" i="24" s="1"/>
  <c r="G121" i="24"/>
  <c r="F110" i="1"/>
  <c r="G110" i="24" s="1"/>
  <c r="G111" i="24"/>
  <c r="F86" i="1"/>
  <c r="G86" i="24" s="1"/>
  <c r="G87" i="24"/>
  <c r="F46" i="1"/>
  <c r="G47" i="24"/>
  <c r="F36" i="1"/>
  <c r="G37" i="24"/>
  <c r="G153" i="1"/>
  <c r="H154" i="24"/>
  <c r="G120" i="1"/>
  <c r="H120" i="24" s="1"/>
  <c r="H121" i="24"/>
  <c r="G110" i="1"/>
  <c r="H110" i="24" s="1"/>
  <c r="H111" i="24"/>
  <c r="G86" i="1"/>
  <c r="H86" i="24" s="1"/>
  <c r="H87" i="24"/>
  <c r="G69" i="1"/>
  <c r="H70" i="24"/>
  <c r="G46" i="1"/>
  <c r="H47" i="24"/>
  <c r="G36" i="1"/>
  <c r="H37" i="24"/>
  <c r="G51" i="1"/>
  <c r="H155" i="1"/>
  <c r="H88" i="1"/>
  <c r="H78" i="1"/>
  <c r="G69" i="24" l="1"/>
  <c r="G19" i="1"/>
  <c r="H19" i="24" s="1"/>
  <c r="F19" i="1"/>
  <c r="G19" i="24" s="1"/>
  <c r="H87" i="1"/>
  <c r="I88" i="24"/>
  <c r="G50" i="1"/>
  <c r="H50" i="24" s="1"/>
  <c r="H51" i="24"/>
  <c r="H77" i="1"/>
  <c r="H76" i="1" s="1"/>
  <c r="I78" i="24"/>
  <c r="H154" i="1"/>
  <c r="I155" i="24"/>
  <c r="F127" i="1"/>
  <c r="G127" i="1"/>
  <c r="F50" i="1"/>
  <c r="G50" i="24" s="1"/>
  <c r="G51" i="24"/>
  <c r="G35" i="1"/>
  <c r="H35" i="24" s="1"/>
  <c r="H36" i="24"/>
  <c r="G45" i="1"/>
  <c r="H45" i="24" s="1"/>
  <c r="H46" i="24"/>
  <c r="G68" i="1"/>
  <c r="H69" i="24"/>
  <c r="G152" i="1"/>
  <c r="H153" i="24"/>
  <c r="F35" i="1"/>
  <c r="G35" i="24" s="1"/>
  <c r="G36" i="24"/>
  <c r="F45" i="1"/>
  <c r="G45" i="24" s="1"/>
  <c r="G46" i="24"/>
  <c r="F152" i="1"/>
  <c r="G153" i="24"/>
  <c r="G11" i="1"/>
  <c r="H11" i="24" s="1"/>
  <c r="H12" i="24"/>
  <c r="G40" i="1"/>
  <c r="H40" i="24" s="1"/>
  <c r="H41" i="24"/>
  <c r="H76" i="24"/>
  <c r="G75" i="1"/>
  <c r="H98" i="24"/>
  <c r="G97" i="1"/>
  <c r="G145" i="1"/>
  <c r="H146" i="24"/>
  <c r="F11" i="1"/>
  <c r="G11" i="24" s="1"/>
  <c r="G12" i="24"/>
  <c r="F40" i="1"/>
  <c r="G40" i="24" s="1"/>
  <c r="G41" i="24"/>
  <c r="G76" i="24"/>
  <c r="F75" i="1"/>
  <c r="G98" i="24"/>
  <c r="F97" i="1"/>
  <c r="F145" i="1"/>
  <c r="G146" i="24"/>
  <c r="F60" i="1"/>
  <c r="G60" i="24" s="1"/>
  <c r="G61" i="24"/>
  <c r="G60" i="1"/>
  <c r="H60" i="24" s="1"/>
  <c r="H61" i="24"/>
  <c r="F67" i="1"/>
  <c r="G67" i="24" s="1"/>
  <c r="G68" i="24"/>
  <c r="G10" i="1"/>
  <c r="H10" i="24" l="1"/>
  <c r="F144" i="1"/>
  <c r="G144" i="24" s="1"/>
  <c r="G145" i="24"/>
  <c r="G144" i="1"/>
  <c r="H144" i="24" s="1"/>
  <c r="H145" i="24"/>
  <c r="F151" i="1"/>
  <c r="G151" i="24" s="1"/>
  <c r="G152" i="24"/>
  <c r="G151" i="1"/>
  <c r="H151" i="24" s="1"/>
  <c r="H152" i="24"/>
  <c r="H68" i="24"/>
  <c r="G67" i="1"/>
  <c r="F126" i="1"/>
  <c r="G126" i="24" s="1"/>
  <c r="G127" i="24"/>
  <c r="H153" i="1"/>
  <c r="I154" i="24"/>
  <c r="I76" i="24"/>
  <c r="I77" i="24"/>
  <c r="H86" i="1"/>
  <c r="I86" i="24" s="1"/>
  <c r="I87" i="24"/>
  <c r="F10" i="1"/>
  <c r="F96" i="1"/>
  <c r="G97" i="24"/>
  <c r="F74" i="1"/>
  <c r="G75" i="24"/>
  <c r="G96" i="1"/>
  <c r="H97" i="24"/>
  <c r="G74" i="1"/>
  <c r="H75" i="24"/>
  <c r="G126" i="1"/>
  <c r="H126" i="24" s="1"/>
  <c r="H127" i="24"/>
  <c r="H83" i="3"/>
  <c r="H78" i="3"/>
  <c r="H80" i="3"/>
  <c r="G73" i="1" l="1"/>
  <c r="H74" i="24"/>
  <c r="G90" i="1"/>
  <c r="H90" i="24" s="1"/>
  <c r="H96" i="24"/>
  <c r="F73" i="1"/>
  <c r="G73" i="24" s="1"/>
  <c r="G74" i="24"/>
  <c r="F90" i="1"/>
  <c r="G90" i="24" s="1"/>
  <c r="G96" i="24"/>
  <c r="H67" i="24"/>
  <c r="G10" i="24"/>
  <c r="H152" i="1"/>
  <c r="I153" i="24"/>
  <c r="H73" i="24" l="1"/>
  <c r="G157" i="1"/>
  <c r="H157" i="24"/>
  <c r="H9" i="24" s="1"/>
  <c r="F157" i="1"/>
  <c r="H151" i="1"/>
  <c r="I151" i="24" s="1"/>
  <c r="I152" i="24"/>
  <c r="G157" i="24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66" i="3"/>
  <c r="H65" i="3" s="1"/>
  <c r="E14" i="14" l="1"/>
  <c r="E13" i="14" s="1"/>
  <c r="E12" i="14" s="1"/>
  <c r="H11" i="3" l="1"/>
  <c r="H10" i="3" s="1"/>
  <c r="H9" i="3" s="1"/>
  <c r="H93" i="3" l="1"/>
  <c r="H63" i="3"/>
  <c r="H61" i="3"/>
  <c r="H59" i="3"/>
  <c r="H53" i="3"/>
  <c r="H52" i="3" s="1"/>
  <c r="H47" i="3"/>
  <c r="H43" i="3"/>
  <c r="H42" i="3" s="1"/>
  <c r="H31" i="3"/>
  <c r="H30" i="3" s="1"/>
  <c r="H112" i="3"/>
  <c r="H110" i="3"/>
  <c r="H89" i="3"/>
  <c r="H107" i="3"/>
  <c r="H106" i="3" s="1"/>
  <c r="H82" i="3"/>
  <c r="H115" i="3"/>
  <c r="H114" i="3" s="1"/>
  <c r="H75" i="3"/>
  <c r="H74" i="3" s="1"/>
  <c r="H98" i="3"/>
  <c r="H97" i="3" s="1"/>
  <c r="H58" i="3" l="1"/>
  <c r="H57" i="3" s="1"/>
  <c r="H45" i="3"/>
  <c r="H41" i="3"/>
  <c r="H88" i="3"/>
  <c r="H109" i="3"/>
  <c r="H29" i="3"/>
  <c r="H51" i="3"/>
  <c r="H77" i="3"/>
  <c r="H30" i="1"/>
  <c r="H73" i="3" l="1"/>
  <c r="H29" i="1"/>
  <c r="I29" i="24" s="1"/>
  <c r="I30" i="24"/>
  <c r="H28" i="3"/>
  <c r="H137" i="1"/>
  <c r="I134" i="24"/>
  <c r="I132" i="24"/>
  <c r="H130" i="1"/>
  <c r="I130" i="24" s="1"/>
  <c r="H122" i="1"/>
  <c r="H116" i="1"/>
  <c r="H112" i="1"/>
  <c r="H100" i="1"/>
  <c r="H71" i="1"/>
  <c r="H65" i="1"/>
  <c r="I65" i="24" s="1"/>
  <c r="H63" i="1"/>
  <c r="I63" i="24" s="1"/>
  <c r="H56" i="1"/>
  <c r="I56" i="24" s="1"/>
  <c r="H48" i="1"/>
  <c r="H43" i="1"/>
  <c r="H38" i="1"/>
  <c r="H27" i="1"/>
  <c r="I27" i="24" s="1"/>
  <c r="H25" i="1"/>
  <c r="I25" i="24" s="1"/>
  <c r="H22" i="1"/>
  <c r="H14" i="1"/>
  <c r="H21" i="1" l="1"/>
  <c r="I21" i="24" s="1"/>
  <c r="I22" i="24"/>
  <c r="H42" i="1"/>
  <c r="I43" i="24"/>
  <c r="H99" i="1"/>
  <c r="I99" i="24" s="1"/>
  <c r="I100" i="24"/>
  <c r="H115" i="1"/>
  <c r="I116" i="24"/>
  <c r="H147" i="1"/>
  <c r="I148" i="24"/>
  <c r="H13" i="1"/>
  <c r="H12" i="1" s="1"/>
  <c r="I14" i="24"/>
  <c r="H37" i="1"/>
  <c r="I38" i="24"/>
  <c r="H47" i="1"/>
  <c r="I48" i="24"/>
  <c r="H70" i="1"/>
  <c r="I71" i="24"/>
  <c r="H111" i="1"/>
  <c r="I111" i="24" s="1"/>
  <c r="I112" i="24"/>
  <c r="H121" i="1"/>
  <c r="I121" i="24" s="1"/>
  <c r="I122" i="24"/>
  <c r="H136" i="1"/>
  <c r="I136" i="24" s="1"/>
  <c r="I137" i="24"/>
  <c r="H124" i="3"/>
  <c r="H55" i="1"/>
  <c r="H129" i="1"/>
  <c r="H24" i="1"/>
  <c r="H62" i="1"/>
  <c r="I52" i="24" l="1"/>
  <c r="H51" i="1"/>
  <c r="H120" i="1"/>
  <c r="I120" i="24" s="1"/>
  <c r="H110" i="1"/>
  <c r="I110" i="24" s="1"/>
  <c r="H114" i="1"/>
  <c r="I114" i="24" s="1"/>
  <c r="H98" i="1"/>
  <c r="I98" i="24" s="1"/>
  <c r="H20" i="1"/>
  <c r="I20" i="24" s="1"/>
  <c r="I24" i="24"/>
  <c r="H46" i="1"/>
  <c r="I47" i="24"/>
  <c r="I13" i="24"/>
  <c r="H61" i="1"/>
  <c r="I62" i="24"/>
  <c r="I51" i="24"/>
  <c r="I55" i="24"/>
  <c r="I129" i="24"/>
  <c r="H128" i="1"/>
  <c r="I128" i="24" s="1"/>
  <c r="H69" i="1"/>
  <c r="I70" i="24"/>
  <c r="H36" i="1"/>
  <c r="I37" i="24"/>
  <c r="H146" i="1"/>
  <c r="I147" i="24"/>
  <c r="H41" i="1"/>
  <c r="I42" i="24"/>
  <c r="H97" i="1" l="1"/>
  <c r="H96" i="1" s="1"/>
  <c r="H127" i="1"/>
  <c r="H126" i="1" s="1"/>
  <c r="I126" i="24" s="1"/>
  <c r="H19" i="1"/>
  <c r="I19" i="24" s="1"/>
  <c r="H40" i="1"/>
  <c r="I40" i="24" s="1"/>
  <c r="I41" i="24"/>
  <c r="H145" i="1"/>
  <c r="I146" i="24"/>
  <c r="H68" i="1"/>
  <c r="I69" i="24"/>
  <c r="H50" i="1"/>
  <c r="I50" i="24" s="1"/>
  <c r="H35" i="1"/>
  <c r="I35" i="24" s="1"/>
  <c r="I36" i="24"/>
  <c r="H60" i="1"/>
  <c r="I60" i="24" s="1"/>
  <c r="I61" i="24"/>
  <c r="H11" i="1"/>
  <c r="I11" i="24" s="1"/>
  <c r="I12" i="24"/>
  <c r="H45" i="1"/>
  <c r="I45" i="24" s="1"/>
  <c r="I46" i="24"/>
  <c r="H75" i="1"/>
  <c r="I75" i="24" s="1"/>
  <c r="I127" i="24" l="1"/>
  <c r="I97" i="24"/>
  <c r="I68" i="24"/>
  <c r="H67" i="1"/>
  <c r="I67" i="24" s="1"/>
  <c r="H144" i="1"/>
  <c r="I144" i="24" s="1"/>
  <c r="I145" i="24"/>
  <c r="H10" i="1"/>
  <c r="H90" i="1"/>
  <c r="I90" i="24" s="1"/>
  <c r="I96" i="24"/>
  <c r="H74" i="1"/>
  <c r="I10" i="24" l="1"/>
  <c r="H73" i="1"/>
  <c r="H157" i="1" s="1"/>
  <c r="I74" i="24"/>
  <c r="I73" i="24" l="1"/>
  <c r="I157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<sst xmlns="http://schemas.openxmlformats.org/spreadsheetml/2006/main" count="1702" uniqueCount="379">
  <si>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</si>
  <si>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</si>
  <si>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</si>
  <si>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</si>
  <si>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</si>
  <si>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</si>
  <si>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</si>
  <si>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</si>
  <si>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</si>
  <si>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</si>
  <si>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</si>
  <si>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</si>
  <si>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</si>
  <si>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</si>
  <si>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</si>
  <si>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</si>
  <si>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</si>
  <si>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</si>
  <si>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</si>
  <si>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</si>
  <si>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</si>
  <si>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</si>
  <si>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</si>
  <si>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</si>
  <si>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</si>
  <si>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</si>
  <si>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</si>
  <si>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</si>
  <si>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</si>
  <si>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</si>
  <si>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</si>
  <si>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</si>
  <si>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</si>
  <si>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</si>
  <si>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</si>
  <si>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</si>
  <si>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</si>
  <si>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</si>
  <si>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</si>
  <si>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</si>
  <si>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</si>
  <si>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</si>
  <si>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</si>
  <si>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</si>
  <si>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</si>
  <si>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</si>
  <si>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</si>
  <si>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</si>
  <si>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</si>
  <si>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</si>
  <si>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</si>
  <si>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</si>
  <si>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</si>
  <si>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</si>
  <si>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</si>
  <si>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</si>
  <si>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</si>
  <si>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</si>
  <si>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</si>
  <si>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</si>
  <si>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</si>
  <si>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</si>
  <si>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</si>
  <si>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</si>
  <si>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</si>
  <si>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</si>
  <si>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</si>
  <si>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</si>
  <si>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</si>
  <si>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</si>
  <si>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</si>
  <si>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</si>
  <si>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</si>
  <si>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</si>
  <si>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</si>
  <si>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</si>
  <si>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</si>
  <si>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</si>
  <si>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</si>
  <si>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</si>
  <si>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</si>
  <si>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</si>
  <si>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</si>
  <si>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</si>
  <si>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</si>
  <si>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</si>
  <si>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</si>
  <si>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</si>
  <si>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</si>
  <si>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</si>
  <si>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</si>
  <si>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</si>
  <si>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</si>
  <si>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</si>
  <si>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</si>
  <si>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</si>
  <si>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</si>
  <si>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</si>
  <si>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</si>
  <si>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</si>
  <si>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</si>
  <si>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</si>
  <si>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</si>
  <si>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</si>
  <si>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</si>
  <si>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</si>
  <si>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</si>
  <si>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</si>
  <si>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</si>
  <si>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</si>
  <si>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</si>
  <si>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</si>
  <si>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</si>
  <si>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</si>
  <si>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</si>
  <si>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</si>
  <si>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</si>
  <si>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</si>
  <si>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</si>
  <si>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</si>
  <si>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</si>
  <si>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</si>
  <si>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</si>
  <si>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</si>
  <si>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</si>
  <si>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</si>
  <si>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</si>
  <si>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</si>
  <si>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</si>
  <si>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</si>
  <si>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</si>
  <si>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</si>
  <si>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</si>
  <si>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</si>
  <si>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</si>
  <si>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</si>
  <si>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</si>
  <si>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</si>
  <si>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</si>
  <si>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</si>
  <si>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</si>
  <si>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</si>
  <si>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</si>
  <si>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</si>
  <si>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</si>
  <si>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</si>
  <si>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</si>
  <si>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</si>
  <si>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</si>
  <si>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</si>
  <si>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</si>
  <si>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</si>
  <si>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</si>
  <si>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</si>
  <si>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</si>
  <si>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</si>
  <si>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</si>
  <si>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</si>
  <si>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</si>
  <si>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</si>
  <si>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</si>
  <si>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</si>
  <si>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</si>
  <si>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</si>
  <si>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</si>
  <si>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</si>
  <si>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</si>
  <si>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</si>
  <si>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</si>
  <si>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</si>
  <si>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</si>
  <si>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</si>
  <si>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</si>
  <si>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</si>
  <si>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</si>
  <si>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</si>
  <si>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</si>
  <si>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</si>
  <si>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</si>
  <si>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</si>
  <si>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</si>
  <si>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</si>
  <si>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</si>
  <si>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</si>
  <si>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</si>
  <si>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</si>
  <si>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</si>
  <si>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</si>
  <si>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</si>
  <si>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</si>
  <si>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</si>
  <si>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</si>
  <si>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</si>
  <si>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</si>
  <si>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</si>
  <si>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</si>
  <si>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</si>
  <si>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</si>
  <si>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</si>
  <si>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</si>
  <si>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</si>
  <si>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</si>
  <si>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</si>
  <si>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</si>
  <si>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</si>
  <si>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</si>
  <si>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</si>
  <si>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</si>
  <si>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</si>
  <si>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</si>
  <si>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</si>
  <si>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</si>
  <si>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</si>
  <si>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</si>
  <si>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</si>
  <si>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</si>
  <si>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</si>
  <si>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</si>
  <si>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</si>
  <si>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</si>
  <si>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</si>
  <si>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</si>
  <si>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</si>
  <si>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</si>
  <si>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</si>
  <si>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</si>
  <si>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</si>
  <si>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</si>
  <si>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</si>
  <si>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</si>
  <si>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</si>
  <si>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</si>
  <si>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</si>
  <si>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</si>
  <si>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</si>
  <si>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</si>
  <si>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</si>
  <si>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</si>
  <si>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</si>
  <si>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</si>
  <si>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</si>
  <si>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</si>
  <si>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</si>
  <si>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</si>
  <si>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</si>
  <si>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</si>
  <si>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</si>
  <si>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</si>
  <si>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</si>
  <si>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</si>
  <si>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</si>
  <si>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</si>
  <si>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</si>
  <si>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</si>
  <si>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</si>
  <si>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</si>
  <si>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</si>
  <si>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</si>
  <si>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</si>
  <si>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</si>
  <si>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</si>
  <si>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</si>
  <si>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</si>
  <si>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</si>
  <si>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</si>
  <si>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</si>
  <si>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</si>
  <si>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</si>
  <si>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</si>
  <si>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</si>
  <si>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</si>
  <si>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</si>
  <si>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</si>
  <si>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</si>
  <si>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</si>
  <si>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</si>
  <si>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</si>
  <si>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</si>
  <si>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</si>
  <si>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</si>
  <si>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</si>
  <si>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</si>
  <si>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</si>
  <si>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</si>
  <si>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</si>
  <si>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</si>
  <si>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</si>
  <si>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</si>
  <si>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</si>
  <si>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</si>
  <si>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</si>
  <si>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</si>
  <si>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</si>
  <si>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</si>
  <si>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</si>
  <si>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</si>
  <si>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20</t>
  </si>
  <si>
    <t>Субсидии бюджетам бюджетной системы Российской Федерации</t>
  </si>
  <si>
    <t>29</t>
  </si>
  <si>
    <t>999</t>
  </si>
  <si>
    <t>30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</si>
  <si>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</si>
  <si>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</si>
  <si>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</si>
  <si>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</si>
  <si>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</si>
  <si>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</si>
  <si>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40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</si>
  <si>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</si>
  <si>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</si>
  <si>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</si>
  <si>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</si>
  <si>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</si>
  <si>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</si>
  <si>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</si>
  <si>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</si>
  <si>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</si>
  <si>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</si>
  <si>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Прочие безвозмездные поступления от негосударственных организаций </t>
  </si>
  <si>
    <t>12</t>
  </si>
  <si>
    <t>14</t>
  </si>
  <si>
    <t>17</t>
  </si>
  <si>
    <t>18</t>
  </si>
  <si>
    <t>21</t>
  </si>
  <si>
    <t>22</t>
  </si>
  <si>
    <t>27</t>
  </si>
  <si>
    <t>28</t>
  </si>
  <si>
    <t>37</t>
  </si>
  <si>
    <t>38</t>
  </si>
  <si>
    <t>39</t>
  </si>
  <si>
    <t>41</t>
  </si>
  <si>
    <t>42</t>
  </si>
  <si>
    <t>44</t>
  </si>
  <si>
    <t>45</t>
  </si>
  <si>
    <t>46</t>
  </si>
  <si>
    <t>51</t>
  </si>
  <si>
    <t>52</t>
  </si>
  <si>
    <t>53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</si>
  <si>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</si>
  <si>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</si>
  <si>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</si>
  <si>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</si>
  <si>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Реализация мероприятий муниципальной программы "Сохранение и развитие культуры на территории  Быстровского сельсовета"</t>
  </si>
  <si>
    <t>Специальные расходы</t>
  </si>
  <si>
    <t xml:space="preserve">Прочие субсидии бюджетам сельских поселений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</si>
  <si>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</si>
  <si>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 xml:space="preserve">Расходы на выплаты по оплате труда работников государственных (муниципальных органов) органов </t>
  </si>
  <si>
    <t>900</t>
  </si>
  <si>
    <t xml:space="preserve">Субсидии бюджетам сельских поселений из местных бюджетов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</si>
  <si>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</si>
  <si>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</si>
  <si>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</si>
  <si>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</si>
  <si>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>Исполнение судебных актов</t>
  </si>
  <si>
    <t>99.0.00.70510</t>
  </si>
  <si>
    <t>ДОХОДЫ ОТ ПРОДАЖИ МАТЕРИАЛЬНЫХ И НЕМАТЕРИАЛЬНЫХ АКТИВОВ</t>
  </si>
  <si>
    <t>053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</si>
  <si>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</si>
  <si>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</si>
  <si>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сельских поселений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</si>
  <si>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</si>
  <si>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140</t>
  </si>
  <si>
    <t>032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</si>
  <si>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</si>
  <si>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(за исключением имущества, закрепленного за муниципальными бюджетными (автономными) учреждениями, унитарными предприятиями)</t>
  </si>
  <si>
    <t>Доходы местного бюджета на 2021 год и плановый период 2022-2023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</si>
  <si>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</si>
  <si>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</si>
  <si>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</si>
  <si>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</si>
  <si>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</si>
  <si>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>59.0.00.L2991</t>
  </si>
  <si>
    <t>Проведение ремонтно-реставрационных и благоустроительных работ на воинских захоронениях</t>
  </si>
  <si>
    <t>ПРОЧИЕ НЕНАЛОГОВЫЕ ДОХОДЫ</t>
  </si>
  <si>
    <t>Инициативные платежи, зачисляемые в бюджеты сельских поселений</t>
  </si>
  <si>
    <t>Публичные нормативные социальные выплаты гражданам</t>
  </si>
  <si>
    <t>от  27.12.2021  №72</t>
  </si>
  <si>
    <t>от 27.12.2021 № 72</t>
  </si>
  <si>
    <t>от27.12.2021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</si>
</sst>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44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ill="1" applyProtection="1"/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8" fontId="13" fillId="3" borderId="1" xfId="2" applyNumberFormat="1" applyFont="1" applyFill="1" applyBorder="1" applyAlignment="1">
      <alignment vertical="top"/>
    </xf>
    <xf numFmtId="0" fontId="25" fillId="0" borderId="0" xfId="2" applyFont="1" applyFill="1"/>
    <xf numFmtId="168" fontId="10" fillId="4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2" fillId="0" borderId="0" xfId="2" applyFill="1" applyBorder="1"/>
    <xf numFmtId="168" fontId="13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0" fontId="22" fillId="4" borderId="0" xfId="2" applyFill="1"/>
    <xf numFmtId="49" fontId="10" fillId="0" borderId="0" xfId="2" applyNumberFormat="1" applyFont="1" applyFill="1" applyBorder="1" applyAlignment="1">
      <alignment horizontal="left" vertical="top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Alignment="1">
      <alignment vertical="center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0" fontId="22" fillId="5" borderId="0" xfId="2" applyFill="1"/>
    <xf numFmtId="0" fontId="25" fillId="5" borderId="0" xfId="2" applyFont="1" applyFill="1"/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0" fontId="10" fillId="3" borderId="1" xfId="0" applyNumberFormat="1" applyFont="1" applyFill="1" applyBorder="1" applyAlignment="1">
      <alignment vertical="top" wrapText="1"/>
    </xf>
    <xf numFmtId="0" fontId="10" fillId="3" borderId="0" xfId="0" applyFont="1" applyFill="1" applyAlignment="1">
      <alignment horizontal="justify" vertical="center"/>
    </xf>
    <xf numFmtId="168" fontId="24" fillId="4" borderId="1" xfId="2" applyNumberFormat="1" applyFont="1" applyFill="1" applyBorder="1" applyAlignment="1">
      <alignment vertical="top"/>
    </xf>
    <xf numFmtId="0" fontId="26" fillId="5" borderId="0" xfId="1" applyFont="1" applyFill="1"/>
    <xf numFmtId="168" fontId="13" fillId="5" borderId="1" xfId="2" applyNumberFormat="1" applyFont="1" applyFill="1" applyBorder="1" applyAlignment="1">
      <alignment vertical="top"/>
    </xf>
    <xf numFmtId="0" fontId="23" fillId="5" borderId="0" xfId="2" quotePrefix="1" applyFont="1" applyFill="1" applyAlignment="1">
      <alignment wrapText="1"/>
    </xf>
    <xf numFmtId="168" fontId="10" fillId="5" borderId="0" xfId="2" applyNumberFormat="1" applyFont="1" applyFill="1" applyBorder="1" applyAlignment="1">
      <alignment horizontal="right" vertical="top"/>
    </xf>
    <xf numFmtId="168" fontId="25" fillId="0" borderId="0" xfId="2" applyNumberFormat="1" applyFont="1" applyFill="1"/>
    <xf numFmtId="49" fontId="25" fillId="0" borderId="0" xfId="2" applyNumberFormat="1" applyFont="1" applyFill="1" applyAlignment="1">
      <alignment horizontal="right"/>
    </xf>
    <xf numFmtId="168" fontId="10" fillId="5" borderId="1" xfId="2" applyNumberFormat="1" applyFont="1" applyFill="1" applyBorder="1" applyAlignment="1">
      <alignment vertical="top"/>
    </xf>
    <xf numFmtId="168" fontId="2" fillId="5" borderId="2" xfId="1" applyNumberFormat="1" applyFont="1" applyFill="1" applyBorder="1" applyAlignment="1" applyProtection="1">
      <alignment horizontal="right" vertical="center"/>
      <protection hidden="1"/>
    </xf>
    <xf numFmtId="168" fontId="2" fillId="5" borderId="4" xfId="1" applyNumberFormat="1" applyFont="1" applyFill="1" applyBorder="1" applyAlignment="1" applyProtection="1">
      <alignment horizontal="right" vertical="center"/>
      <protection hidden="1"/>
    </xf>
    <xf numFmtId="168" fontId="9" fillId="5" borderId="2" xfId="1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5" borderId="0" xfId="0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AK78"/>
  <sheetViews>
    <sheetView tabSelected="1" view="pageBreakPreview" topLeftCell="A62" zoomScaleNormal="100" zoomScaleSheetLayoutView="100" workbookViewId="0">
      <selection activeCell="K31" sqref="K31"/>
    </sheetView>
  </sheetViews>
  <sheetFormatPr defaultRowHeight="12.75" x14ac:dyDescent="0.2"/>
  <cols>
    <col min="1" max="1" width="3.85546875" style="243" customWidth="1"/>
    <col min="2" max="2" width="4.42578125" style="254" customWidth="1"/>
    <col min="3" max="3" width="2.5703125" style="254" customWidth="1"/>
    <col min="4" max="4" width="3.5703125" style="254" customWidth="1"/>
    <col min="5" max="5" width="3" style="254" customWidth="1"/>
    <col min="6" max="6" width="4.28515625" style="254" customWidth="1"/>
    <col min="7" max="7" width="4.140625" style="254" customWidth="1"/>
    <col min="8" max="8" width="5.140625" style="254" customWidth="1"/>
    <col min="9" max="9" width="5.7109375" style="254" customWidth="1"/>
    <col min="10" max="10" width="51.85546875" style="254" customWidth="1"/>
    <col min="11" max="13" width="12.5703125" style="243" customWidth="1"/>
    <col min="14" max="228" width="9.140625" style="243"/>
    <col min="229" max="229" width="3.85546875" style="243" customWidth="1"/>
    <col min="230" max="230" width="4.42578125" style="243" customWidth="1"/>
    <col min="231" max="231" width="2.5703125" style="243" customWidth="1"/>
    <col min="232" max="232" width="3.5703125" style="243" customWidth="1"/>
    <col min="233" max="233" width="3" style="243" customWidth="1"/>
    <col min="234" max="234" width="4.28515625" style="243" customWidth="1"/>
    <col min="235" max="235" width="4.140625" style="243" customWidth="1"/>
    <col min="236" max="236" width="5.140625" style="243" customWidth="1"/>
    <col min="237" max="237" width="5.7109375" style="243" customWidth="1"/>
    <col min="238" max="238" width="51.85546875" style="243" customWidth="1"/>
    <col min="239" max="241" width="12.5703125" style="243" customWidth="1"/>
    <col min="242" max="242" width="3.5703125" style="243" bestFit="1" customWidth="1"/>
    <col min="243" max="243" width="1.85546875" style="243" bestFit="1" customWidth="1"/>
    <col min="244" max="245" width="2.7109375" style="243" bestFit="1" customWidth="1"/>
    <col min="246" max="246" width="3.5703125" style="243" bestFit="1" customWidth="1"/>
    <col min="247" max="247" width="2.7109375" style="243" bestFit="1" customWidth="1"/>
    <col min="248" max="248" width="4.42578125" style="243" bestFit="1" customWidth="1"/>
    <col min="249" max="253" width="9.140625" style="243"/>
    <col min="254" max="265" width="2" style="243" bestFit="1" customWidth="1"/>
    <col min="266" max="484" width="9.140625" style="243"/>
    <col min="485" max="485" width="3.85546875" style="243" customWidth="1"/>
    <col min="486" max="486" width="4.42578125" style="243" customWidth="1"/>
    <col min="487" max="487" width="2.5703125" style="243" customWidth="1"/>
    <col min="488" max="488" width="3.5703125" style="243" customWidth="1"/>
    <col min="489" max="489" width="3" style="243" customWidth="1"/>
    <col min="490" max="490" width="4.28515625" style="243" customWidth="1"/>
    <col min="491" max="491" width="4.140625" style="243" customWidth="1"/>
    <col min="492" max="492" width="5.140625" style="243" customWidth="1"/>
    <col min="493" max="493" width="5.7109375" style="243" customWidth="1"/>
    <col min="494" max="494" width="51.85546875" style="243" customWidth="1"/>
    <col min="495" max="497" width="12.5703125" style="243" customWidth="1"/>
    <col min="498" max="498" width="3.5703125" style="243" bestFit="1" customWidth="1"/>
    <col min="499" max="499" width="1.85546875" style="243" bestFit="1" customWidth="1"/>
    <col min="500" max="501" width="2.7109375" style="243" bestFit="1" customWidth="1"/>
    <col min="502" max="502" width="3.5703125" style="243" bestFit="1" customWidth="1"/>
    <col min="503" max="503" width="2.7109375" style="243" bestFit="1" customWidth="1"/>
    <col min="504" max="504" width="4.42578125" style="243" bestFit="1" customWidth="1"/>
    <col min="505" max="509" width="9.140625" style="243"/>
    <col min="510" max="521" width="2" style="243" bestFit="1" customWidth="1"/>
    <col min="522" max="740" width="9.140625" style="243"/>
    <col min="741" max="741" width="3.85546875" style="243" customWidth="1"/>
    <col min="742" max="742" width="4.42578125" style="243" customWidth="1"/>
    <col min="743" max="743" width="2.5703125" style="243" customWidth="1"/>
    <col min="744" max="744" width="3.5703125" style="243" customWidth="1"/>
    <col min="745" max="745" width="3" style="243" customWidth="1"/>
    <col min="746" max="746" width="4.28515625" style="243" customWidth="1"/>
    <col min="747" max="747" width="4.140625" style="243" customWidth="1"/>
    <col min="748" max="748" width="5.140625" style="243" customWidth="1"/>
    <col min="749" max="749" width="5.7109375" style="243" customWidth="1"/>
    <col min="750" max="750" width="51.85546875" style="243" customWidth="1"/>
    <col min="751" max="753" width="12.5703125" style="243" customWidth="1"/>
    <col min="754" max="754" width="3.5703125" style="243" bestFit="1" customWidth="1"/>
    <col min="755" max="755" width="1.85546875" style="243" bestFit="1" customWidth="1"/>
    <col min="756" max="757" width="2.7109375" style="243" bestFit="1" customWidth="1"/>
    <col min="758" max="758" width="3.5703125" style="243" bestFit="1" customWidth="1"/>
    <col min="759" max="759" width="2.7109375" style="243" bestFit="1" customWidth="1"/>
    <col min="760" max="760" width="4.42578125" style="243" bestFit="1" customWidth="1"/>
    <col min="761" max="765" width="9.140625" style="243"/>
    <col min="766" max="777" width="2" style="243" bestFit="1" customWidth="1"/>
    <col min="778" max="996" width="9.140625" style="243"/>
    <col min="997" max="997" width="3.85546875" style="243" customWidth="1"/>
    <col min="998" max="998" width="4.42578125" style="243" customWidth="1"/>
    <col min="999" max="999" width="2.5703125" style="243" customWidth="1"/>
    <col min="1000" max="1000" width="3.5703125" style="243" customWidth="1"/>
    <col min="1001" max="1001" width="3" style="243" customWidth="1"/>
    <col min="1002" max="1002" width="4.28515625" style="243" customWidth="1"/>
    <col min="1003" max="1003" width="4.140625" style="243" customWidth="1"/>
    <col min="1004" max="1004" width="5.140625" style="243" customWidth="1"/>
    <col min="1005" max="1005" width="5.7109375" style="243" customWidth="1"/>
    <col min="1006" max="1006" width="51.85546875" style="243" customWidth="1"/>
    <col min="1007" max="1009" width="12.5703125" style="243" customWidth="1"/>
    <col min="1010" max="1010" width="3.5703125" style="243" bestFit="1" customWidth="1"/>
    <col min="1011" max="1011" width="1.85546875" style="243" bestFit="1" customWidth="1"/>
    <col min="1012" max="1013" width="2.7109375" style="243" bestFit="1" customWidth="1"/>
    <col min="1014" max="1014" width="3.5703125" style="243" bestFit="1" customWidth="1"/>
    <col min="1015" max="1015" width="2.7109375" style="243" bestFit="1" customWidth="1"/>
    <col min="1016" max="1016" width="4.42578125" style="243" bestFit="1" customWidth="1"/>
    <col min="1017" max="1021" width="9.140625" style="243"/>
    <col min="1022" max="1033" width="2" style="243" bestFit="1" customWidth="1"/>
    <col min="1034" max="1252" width="9.140625" style="243"/>
    <col min="1253" max="1253" width="3.85546875" style="243" customWidth="1"/>
    <col min="1254" max="1254" width="4.42578125" style="243" customWidth="1"/>
    <col min="1255" max="1255" width="2.5703125" style="243" customWidth="1"/>
    <col min="1256" max="1256" width="3.5703125" style="243" customWidth="1"/>
    <col min="1257" max="1257" width="3" style="243" customWidth="1"/>
    <col min="1258" max="1258" width="4.28515625" style="243" customWidth="1"/>
    <col min="1259" max="1259" width="4.140625" style="243" customWidth="1"/>
    <col min="1260" max="1260" width="5.140625" style="243" customWidth="1"/>
    <col min="1261" max="1261" width="5.7109375" style="243" customWidth="1"/>
    <col min="1262" max="1262" width="51.85546875" style="243" customWidth="1"/>
    <col min="1263" max="1265" width="12.5703125" style="243" customWidth="1"/>
    <col min="1266" max="1266" width="3.5703125" style="243" bestFit="1" customWidth="1"/>
    <col min="1267" max="1267" width="1.85546875" style="243" bestFit="1" customWidth="1"/>
    <col min="1268" max="1269" width="2.7109375" style="243" bestFit="1" customWidth="1"/>
    <col min="1270" max="1270" width="3.5703125" style="243" bestFit="1" customWidth="1"/>
    <col min="1271" max="1271" width="2.7109375" style="243" bestFit="1" customWidth="1"/>
    <col min="1272" max="1272" width="4.42578125" style="243" bestFit="1" customWidth="1"/>
    <col min="1273" max="1277" width="9.140625" style="243"/>
    <col min="1278" max="1289" width="2" style="243" bestFit="1" customWidth="1"/>
    <col min="1290" max="1508" width="9.140625" style="243"/>
    <col min="1509" max="1509" width="3.85546875" style="243" customWidth="1"/>
    <col min="1510" max="1510" width="4.42578125" style="243" customWidth="1"/>
    <col min="1511" max="1511" width="2.5703125" style="243" customWidth="1"/>
    <col min="1512" max="1512" width="3.5703125" style="243" customWidth="1"/>
    <col min="1513" max="1513" width="3" style="243" customWidth="1"/>
    <col min="1514" max="1514" width="4.28515625" style="243" customWidth="1"/>
    <col min="1515" max="1515" width="4.140625" style="243" customWidth="1"/>
    <col min="1516" max="1516" width="5.140625" style="243" customWidth="1"/>
    <col min="1517" max="1517" width="5.7109375" style="243" customWidth="1"/>
    <col min="1518" max="1518" width="51.85546875" style="243" customWidth="1"/>
    <col min="1519" max="1521" width="12.5703125" style="243" customWidth="1"/>
    <col min="1522" max="1522" width="3.5703125" style="243" bestFit="1" customWidth="1"/>
    <col min="1523" max="1523" width="1.85546875" style="243" bestFit="1" customWidth="1"/>
    <col min="1524" max="1525" width="2.7109375" style="243" bestFit="1" customWidth="1"/>
    <col min="1526" max="1526" width="3.5703125" style="243" bestFit="1" customWidth="1"/>
    <col min="1527" max="1527" width="2.7109375" style="243" bestFit="1" customWidth="1"/>
    <col min="1528" max="1528" width="4.42578125" style="243" bestFit="1" customWidth="1"/>
    <col min="1529" max="1533" width="9.140625" style="243"/>
    <col min="1534" max="1545" width="2" style="243" bestFit="1" customWidth="1"/>
    <col min="1546" max="1764" width="9.140625" style="243"/>
    <col min="1765" max="1765" width="3.85546875" style="243" customWidth="1"/>
    <col min="1766" max="1766" width="4.42578125" style="243" customWidth="1"/>
    <col min="1767" max="1767" width="2.5703125" style="243" customWidth="1"/>
    <col min="1768" max="1768" width="3.5703125" style="243" customWidth="1"/>
    <col min="1769" max="1769" width="3" style="243" customWidth="1"/>
    <col min="1770" max="1770" width="4.28515625" style="243" customWidth="1"/>
    <col min="1771" max="1771" width="4.140625" style="243" customWidth="1"/>
    <col min="1772" max="1772" width="5.140625" style="243" customWidth="1"/>
    <col min="1773" max="1773" width="5.7109375" style="243" customWidth="1"/>
    <col min="1774" max="1774" width="51.85546875" style="243" customWidth="1"/>
    <col min="1775" max="1777" width="12.5703125" style="243" customWidth="1"/>
    <col min="1778" max="1778" width="3.5703125" style="243" bestFit="1" customWidth="1"/>
    <col min="1779" max="1779" width="1.85546875" style="243" bestFit="1" customWidth="1"/>
    <col min="1780" max="1781" width="2.7109375" style="243" bestFit="1" customWidth="1"/>
    <col min="1782" max="1782" width="3.5703125" style="243" bestFit="1" customWidth="1"/>
    <col min="1783" max="1783" width="2.7109375" style="243" bestFit="1" customWidth="1"/>
    <col min="1784" max="1784" width="4.42578125" style="243" bestFit="1" customWidth="1"/>
    <col min="1785" max="1789" width="9.140625" style="243"/>
    <col min="1790" max="1801" width="2" style="243" bestFit="1" customWidth="1"/>
    <col min="1802" max="2020" width="9.140625" style="243"/>
    <col min="2021" max="2021" width="3.85546875" style="243" customWidth="1"/>
    <col min="2022" max="2022" width="4.42578125" style="243" customWidth="1"/>
    <col min="2023" max="2023" width="2.5703125" style="243" customWidth="1"/>
    <col min="2024" max="2024" width="3.5703125" style="243" customWidth="1"/>
    <col min="2025" max="2025" width="3" style="243" customWidth="1"/>
    <col min="2026" max="2026" width="4.28515625" style="243" customWidth="1"/>
    <col min="2027" max="2027" width="4.140625" style="243" customWidth="1"/>
    <col min="2028" max="2028" width="5.140625" style="243" customWidth="1"/>
    <col min="2029" max="2029" width="5.7109375" style="243" customWidth="1"/>
    <col min="2030" max="2030" width="51.85546875" style="243" customWidth="1"/>
    <col min="2031" max="2033" width="12.5703125" style="243" customWidth="1"/>
    <col min="2034" max="2034" width="3.5703125" style="243" bestFit="1" customWidth="1"/>
    <col min="2035" max="2035" width="1.85546875" style="243" bestFit="1" customWidth="1"/>
    <col min="2036" max="2037" width="2.7109375" style="243" bestFit="1" customWidth="1"/>
    <col min="2038" max="2038" width="3.5703125" style="243" bestFit="1" customWidth="1"/>
    <col min="2039" max="2039" width="2.7109375" style="243" bestFit="1" customWidth="1"/>
    <col min="2040" max="2040" width="4.42578125" style="243" bestFit="1" customWidth="1"/>
    <col min="2041" max="2045" width="9.140625" style="243"/>
    <col min="2046" max="2057" width="2" style="243" bestFit="1" customWidth="1"/>
    <col min="2058" max="2276" width="9.140625" style="243"/>
    <col min="2277" max="2277" width="3.85546875" style="243" customWidth="1"/>
    <col min="2278" max="2278" width="4.42578125" style="243" customWidth="1"/>
    <col min="2279" max="2279" width="2.5703125" style="243" customWidth="1"/>
    <col min="2280" max="2280" width="3.5703125" style="243" customWidth="1"/>
    <col min="2281" max="2281" width="3" style="243" customWidth="1"/>
    <col min="2282" max="2282" width="4.28515625" style="243" customWidth="1"/>
    <col min="2283" max="2283" width="4.140625" style="243" customWidth="1"/>
    <col min="2284" max="2284" width="5.140625" style="243" customWidth="1"/>
    <col min="2285" max="2285" width="5.7109375" style="243" customWidth="1"/>
    <col min="2286" max="2286" width="51.85546875" style="243" customWidth="1"/>
    <col min="2287" max="2289" width="12.5703125" style="243" customWidth="1"/>
    <col min="2290" max="2290" width="3.5703125" style="243" bestFit="1" customWidth="1"/>
    <col min="2291" max="2291" width="1.85546875" style="243" bestFit="1" customWidth="1"/>
    <col min="2292" max="2293" width="2.7109375" style="243" bestFit="1" customWidth="1"/>
    <col min="2294" max="2294" width="3.5703125" style="243" bestFit="1" customWidth="1"/>
    <col min="2295" max="2295" width="2.7109375" style="243" bestFit="1" customWidth="1"/>
    <col min="2296" max="2296" width="4.42578125" style="243" bestFit="1" customWidth="1"/>
    <col min="2297" max="2301" width="9.140625" style="243"/>
    <col min="2302" max="2313" width="2" style="243" bestFit="1" customWidth="1"/>
    <col min="2314" max="2532" width="9.140625" style="243"/>
    <col min="2533" max="2533" width="3.85546875" style="243" customWidth="1"/>
    <col min="2534" max="2534" width="4.42578125" style="243" customWidth="1"/>
    <col min="2535" max="2535" width="2.5703125" style="243" customWidth="1"/>
    <col min="2536" max="2536" width="3.5703125" style="243" customWidth="1"/>
    <col min="2537" max="2537" width="3" style="243" customWidth="1"/>
    <col min="2538" max="2538" width="4.28515625" style="243" customWidth="1"/>
    <col min="2539" max="2539" width="4.140625" style="243" customWidth="1"/>
    <col min="2540" max="2540" width="5.140625" style="243" customWidth="1"/>
    <col min="2541" max="2541" width="5.7109375" style="243" customWidth="1"/>
    <col min="2542" max="2542" width="51.85546875" style="243" customWidth="1"/>
    <col min="2543" max="2545" width="12.5703125" style="243" customWidth="1"/>
    <col min="2546" max="2546" width="3.5703125" style="243" bestFit="1" customWidth="1"/>
    <col min="2547" max="2547" width="1.85546875" style="243" bestFit="1" customWidth="1"/>
    <col min="2548" max="2549" width="2.7109375" style="243" bestFit="1" customWidth="1"/>
    <col min="2550" max="2550" width="3.5703125" style="243" bestFit="1" customWidth="1"/>
    <col min="2551" max="2551" width="2.7109375" style="243" bestFit="1" customWidth="1"/>
    <col min="2552" max="2552" width="4.42578125" style="243" bestFit="1" customWidth="1"/>
    <col min="2553" max="2557" width="9.140625" style="243"/>
    <col min="2558" max="2569" width="2" style="243" bestFit="1" customWidth="1"/>
    <col min="2570" max="2788" width="9.140625" style="243"/>
    <col min="2789" max="2789" width="3.85546875" style="243" customWidth="1"/>
    <col min="2790" max="2790" width="4.42578125" style="243" customWidth="1"/>
    <col min="2791" max="2791" width="2.5703125" style="243" customWidth="1"/>
    <col min="2792" max="2792" width="3.5703125" style="243" customWidth="1"/>
    <col min="2793" max="2793" width="3" style="243" customWidth="1"/>
    <col min="2794" max="2794" width="4.28515625" style="243" customWidth="1"/>
    <col min="2795" max="2795" width="4.140625" style="243" customWidth="1"/>
    <col min="2796" max="2796" width="5.140625" style="243" customWidth="1"/>
    <col min="2797" max="2797" width="5.7109375" style="243" customWidth="1"/>
    <col min="2798" max="2798" width="51.85546875" style="243" customWidth="1"/>
    <col min="2799" max="2801" width="12.5703125" style="243" customWidth="1"/>
    <col min="2802" max="2802" width="3.5703125" style="243" bestFit="1" customWidth="1"/>
    <col min="2803" max="2803" width="1.85546875" style="243" bestFit="1" customWidth="1"/>
    <col min="2804" max="2805" width="2.7109375" style="243" bestFit="1" customWidth="1"/>
    <col min="2806" max="2806" width="3.5703125" style="243" bestFit="1" customWidth="1"/>
    <col min="2807" max="2807" width="2.7109375" style="243" bestFit="1" customWidth="1"/>
    <col min="2808" max="2808" width="4.42578125" style="243" bestFit="1" customWidth="1"/>
    <col min="2809" max="2813" width="9.140625" style="243"/>
    <col min="2814" max="2825" width="2" style="243" bestFit="1" customWidth="1"/>
    <col min="2826" max="3044" width="9.140625" style="243"/>
    <col min="3045" max="3045" width="3.85546875" style="243" customWidth="1"/>
    <col min="3046" max="3046" width="4.42578125" style="243" customWidth="1"/>
    <col min="3047" max="3047" width="2.5703125" style="243" customWidth="1"/>
    <col min="3048" max="3048" width="3.5703125" style="243" customWidth="1"/>
    <col min="3049" max="3049" width="3" style="243" customWidth="1"/>
    <col min="3050" max="3050" width="4.28515625" style="243" customWidth="1"/>
    <col min="3051" max="3051" width="4.140625" style="243" customWidth="1"/>
    <col min="3052" max="3052" width="5.140625" style="243" customWidth="1"/>
    <col min="3053" max="3053" width="5.7109375" style="243" customWidth="1"/>
    <col min="3054" max="3054" width="51.85546875" style="243" customWidth="1"/>
    <col min="3055" max="3057" width="12.5703125" style="243" customWidth="1"/>
    <col min="3058" max="3058" width="3.5703125" style="243" bestFit="1" customWidth="1"/>
    <col min="3059" max="3059" width="1.85546875" style="243" bestFit="1" customWidth="1"/>
    <col min="3060" max="3061" width="2.7109375" style="243" bestFit="1" customWidth="1"/>
    <col min="3062" max="3062" width="3.5703125" style="243" bestFit="1" customWidth="1"/>
    <col min="3063" max="3063" width="2.7109375" style="243" bestFit="1" customWidth="1"/>
    <col min="3064" max="3064" width="4.42578125" style="243" bestFit="1" customWidth="1"/>
    <col min="3065" max="3069" width="9.140625" style="243"/>
    <col min="3070" max="3081" width="2" style="243" bestFit="1" customWidth="1"/>
    <col min="3082" max="3300" width="9.140625" style="243"/>
    <col min="3301" max="3301" width="3.85546875" style="243" customWidth="1"/>
    <col min="3302" max="3302" width="4.42578125" style="243" customWidth="1"/>
    <col min="3303" max="3303" width="2.5703125" style="243" customWidth="1"/>
    <col min="3304" max="3304" width="3.5703125" style="243" customWidth="1"/>
    <col min="3305" max="3305" width="3" style="243" customWidth="1"/>
    <col min="3306" max="3306" width="4.28515625" style="243" customWidth="1"/>
    <col min="3307" max="3307" width="4.140625" style="243" customWidth="1"/>
    <col min="3308" max="3308" width="5.140625" style="243" customWidth="1"/>
    <col min="3309" max="3309" width="5.7109375" style="243" customWidth="1"/>
    <col min="3310" max="3310" width="51.85546875" style="243" customWidth="1"/>
    <col min="3311" max="3313" width="12.5703125" style="243" customWidth="1"/>
    <col min="3314" max="3314" width="3.5703125" style="243" bestFit="1" customWidth="1"/>
    <col min="3315" max="3315" width="1.85546875" style="243" bestFit="1" customWidth="1"/>
    <col min="3316" max="3317" width="2.7109375" style="243" bestFit="1" customWidth="1"/>
    <col min="3318" max="3318" width="3.5703125" style="243" bestFit="1" customWidth="1"/>
    <col min="3319" max="3319" width="2.7109375" style="243" bestFit="1" customWidth="1"/>
    <col min="3320" max="3320" width="4.42578125" style="243" bestFit="1" customWidth="1"/>
    <col min="3321" max="3325" width="9.140625" style="243"/>
    <col min="3326" max="3337" width="2" style="243" bestFit="1" customWidth="1"/>
    <col min="3338" max="3556" width="9.140625" style="243"/>
    <col min="3557" max="3557" width="3.85546875" style="243" customWidth="1"/>
    <col min="3558" max="3558" width="4.42578125" style="243" customWidth="1"/>
    <col min="3559" max="3559" width="2.5703125" style="243" customWidth="1"/>
    <col min="3560" max="3560" width="3.5703125" style="243" customWidth="1"/>
    <col min="3561" max="3561" width="3" style="243" customWidth="1"/>
    <col min="3562" max="3562" width="4.28515625" style="243" customWidth="1"/>
    <col min="3563" max="3563" width="4.140625" style="243" customWidth="1"/>
    <col min="3564" max="3564" width="5.140625" style="243" customWidth="1"/>
    <col min="3565" max="3565" width="5.7109375" style="243" customWidth="1"/>
    <col min="3566" max="3566" width="51.85546875" style="243" customWidth="1"/>
    <col min="3567" max="3569" width="12.5703125" style="243" customWidth="1"/>
    <col min="3570" max="3570" width="3.5703125" style="243" bestFit="1" customWidth="1"/>
    <col min="3571" max="3571" width="1.85546875" style="243" bestFit="1" customWidth="1"/>
    <col min="3572" max="3573" width="2.7109375" style="243" bestFit="1" customWidth="1"/>
    <col min="3574" max="3574" width="3.5703125" style="243" bestFit="1" customWidth="1"/>
    <col min="3575" max="3575" width="2.7109375" style="243" bestFit="1" customWidth="1"/>
    <col min="3576" max="3576" width="4.42578125" style="243" bestFit="1" customWidth="1"/>
    <col min="3577" max="3581" width="9.140625" style="243"/>
    <col min="3582" max="3593" width="2" style="243" bestFit="1" customWidth="1"/>
    <col min="3594" max="3812" width="9.140625" style="243"/>
    <col min="3813" max="3813" width="3.85546875" style="243" customWidth="1"/>
    <col min="3814" max="3814" width="4.42578125" style="243" customWidth="1"/>
    <col min="3815" max="3815" width="2.5703125" style="243" customWidth="1"/>
    <col min="3816" max="3816" width="3.5703125" style="243" customWidth="1"/>
    <col min="3817" max="3817" width="3" style="243" customWidth="1"/>
    <col min="3818" max="3818" width="4.28515625" style="243" customWidth="1"/>
    <col min="3819" max="3819" width="4.140625" style="243" customWidth="1"/>
    <col min="3820" max="3820" width="5.140625" style="243" customWidth="1"/>
    <col min="3821" max="3821" width="5.7109375" style="243" customWidth="1"/>
    <col min="3822" max="3822" width="51.85546875" style="243" customWidth="1"/>
    <col min="3823" max="3825" width="12.5703125" style="243" customWidth="1"/>
    <col min="3826" max="3826" width="3.5703125" style="243" bestFit="1" customWidth="1"/>
    <col min="3827" max="3827" width="1.85546875" style="243" bestFit="1" customWidth="1"/>
    <col min="3828" max="3829" width="2.7109375" style="243" bestFit="1" customWidth="1"/>
    <col min="3830" max="3830" width="3.5703125" style="243" bestFit="1" customWidth="1"/>
    <col min="3831" max="3831" width="2.7109375" style="243" bestFit="1" customWidth="1"/>
    <col min="3832" max="3832" width="4.42578125" style="243" bestFit="1" customWidth="1"/>
    <col min="3833" max="3837" width="9.140625" style="243"/>
    <col min="3838" max="3849" width="2" style="243" bestFit="1" customWidth="1"/>
    <col min="3850" max="4068" width="9.140625" style="243"/>
    <col min="4069" max="4069" width="3.85546875" style="243" customWidth="1"/>
    <col min="4070" max="4070" width="4.42578125" style="243" customWidth="1"/>
    <col min="4071" max="4071" width="2.5703125" style="243" customWidth="1"/>
    <col min="4072" max="4072" width="3.5703125" style="243" customWidth="1"/>
    <col min="4073" max="4073" width="3" style="243" customWidth="1"/>
    <col min="4074" max="4074" width="4.28515625" style="243" customWidth="1"/>
    <col min="4075" max="4075" width="4.140625" style="243" customWidth="1"/>
    <col min="4076" max="4076" width="5.140625" style="243" customWidth="1"/>
    <col min="4077" max="4077" width="5.7109375" style="243" customWidth="1"/>
    <col min="4078" max="4078" width="51.85546875" style="243" customWidth="1"/>
    <col min="4079" max="4081" width="12.5703125" style="243" customWidth="1"/>
    <col min="4082" max="4082" width="3.5703125" style="243" bestFit="1" customWidth="1"/>
    <col min="4083" max="4083" width="1.85546875" style="243" bestFit="1" customWidth="1"/>
    <col min="4084" max="4085" width="2.7109375" style="243" bestFit="1" customWidth="1"/>
    <col min="4086" max="4086" width="3.5703125" style="243" bestFit="1" customWidth="1"/>
    <col min="4087" max="4087" width="2.7109375" style="243" bestFit="1" customWidth="1"/>
    <col min="4088" max="4088" width="4.42578125" style="243" bestFit="1" customWidth="1"/>
    <col min="4089" max="4093" width="9.140625" style="243"/>
    <col min="4094" max="4105" width="2" style="243" bestFit="1" customWidth="1"/>
    <col min="4106" max="4324" width="9.140625" style="243"/>
    <col min="4325" max="4325" width="3.85546875" style="243" customWidth="1"/>
    <col min="4326" max="4326" width="4.42578125" style="243" customWidth="1"/>
    <col min="4327" max="4327" width="2.5703125" style="243" customWidth="1"/>
    <col min="4328" max="4328" width="3.5703125" style="243" customWidth="1"/>
    <col min="4329" max="4329" width="3" style="243" customWidth="1"/>
    <col min="4330" max="4330" width="4.28515625" style="243" customWidth="1"/>
    <col min="4331" max="4331" width="4.140625" style="243" customWidth="1"/>
    <col min="4332" max="4332" width="5.140625" style="243" customWidth="1"/>
    <col min="4333" max="4333" width="5.7109375" style="243" customWidth="1"/>
    <col min="4334" max="4334" width="51.85546875" style="243" customWidth="1"/>
    <col min="4335" max="4337" width="12.5703125" style="243" customWidth="1"/>
    <col min="4338" max="4338" width="3.5703125" style="243" bestFit="1" customWidth="1"/>
    <col min="4339" max="4339" width="1.85546875" style="243" bestFit="1" customWidth="1"/>
    <col min="4340" max="4341" width="2.7109375" style="243" bestFit="1" customWidth="1"/>
    <col min="4342" max="4342" width="3.5703125" style="243" bestFit="1" customWidth="1"/>
    <col min="4343" max="4343" width="2.7109375" style="243" bestFit="1" customWidth="1"/>
    <col min="4344" max="4344" width="4.42578125" style="243" bestFit="1" customWidth="1"/>
    <col min="4345" max="4349" width="9.140625" style="243"/>
    <col min="4350" max="4361" width="2" style="243" bestFit="1" customWidth="1"/>
    <col min="4362" max="4580" width="9.140625" style="243"/>
    <col min="4581" max="4581" width="3.85546875" style="243" customWidth="1"/>
    <col min="4582" max="4582" width="4.42578125" style="243" customWidth="1"/>
    <col min="4583" max="4583" width="2.5703125" style="243" customWidth="1"/>
    <col min="4584" max="4584" width="3.5703125" style="243" customWidth="1"/>
    <col min="4585" max="4585" width="3" style="243" customWidth="1"/>
    <col min="4586" max="4586" width="4.28515625" style="243" customWidth="1"/>
    <col min="4587" max="4587" width="4.140625" style="243" customWidth="1"/>
    <col min="4588" max="4588" width="5.140625" style="243" customWidth="1"/>
    <col min="4589" max="4589" width="5.7109375" style="243" customWidth="1"/>
    <col min="4590" max="4590" width="51.85546875" style="243" customWidth="1"/>
    <col min="4591" max="4593" width="12.5703125" style="243" customWidth="1"/>
    <col min="4594" max="4594" width="3.5703125" style="243" bestFit="1" customWidth="1"/>
    <col min="4595" max="4595" width="1.85546875" style="243" bestFit="1" customWidth="1"/>
    <col min="4596" max="4597" width="2.7109375" style="243" bestFit="1" customWidth="1"/>
    <col min="4598" max="4598" width="3.5703125" style="243" bestFit="1" customWidth="1"/>
    <col min="4599" max="4599" width="2.7109375" style="243" bestFit="1" customWidth="1"/>
    <col min="4600" max="4600" width="4.42578125" style="243" bestFit="1" customWidth="1"/>
    <col min="4601" max="4605" width="9.140625" style="243"/>
    <col min="4606" max="4617" width="2" style="243" bestFit="1" customWidth="1"/>
    <col min="4618" max="4836" width="9.140625" style="243"/>
    <col min="4837" max="4837" width="3.85546875" style="243" customWidth="1"/>
    <col min="4838" max="4838" width="4.42578125" style="243" customWidth="1"/>
    <col min="4839" max="4839" width="2.5703125" style="243" customWidth="1"/>
    <col min="4840" max="4840" width="3.5703125" style="243" customWidth="1"/>
    <col min="4841" max="4841" width="3" style="243" customWidth="1"/>
    <col min="4842" max="4842" width="4.28515625" style="243" customWidth="1"/>
    <col min="4843" max="4843" width="4.140625" style="243" customWidth="1"/>
    <col min="4844" max="4844" width="5.140625" style="243" customWidth="1"/>
    <col min="4845" max="4845" width="5.7109375" style="243" customWidth="1"/>
    <col min="4846" max="4846" width="51.85546875" style="243" customWidth="1"/>
    <col min="4847" max="4849" width="12.5703125" style="243" customWidth="1"/>
    <col min="4850" max="4850" width="3.5703125" style="243" bestFit="1" customWidth="1"/>
    <col min="4851" max="4851" width="1.85546875" style="243" bestFit="1" customWidth="1"/>
    <col min="4852" max="4853" width="2.7109375" style="243" bestFit="1" customWidth="1"/>
    <col min="4854" max="4854" width="3.5703125" style="243" bestFit="1" customWidth="1"/>
    <col min="4855" max="4855" width="2.7109375" style="243" bestFit="1" customWidth="1"/>
    <col min="4856" max="4856" width="4.42578125" style="243" bestFit="1" customWidth="1"/>
    <col min="4857" max="4861" width="9.140625" style="243"/>
    <col min="4862" max="4873" width="2" style="243" bestFit="1" customWidth="1"/>
    <col min="4874" max="5092" width="9.140625" style="243"/>
    <col min="5093" max="5093" width="3.85546875" style="243" customWidth="1"/>
    <col min="5094" max="5094" width="4.42578125" style="243" customWidth="1"/>
    <col min="5095" max="5095" width="2.5703125" style="243" customWidth="1"/>
    <col min="5096" max="5096" width="3.5703125" style="243" customWidth="1"/>
    <col min="5097" max="5097" width="3" style="243" customWidth="1"/>
    <col min="5098" max="5098" width="4.28515625" style="243" customWidth="1"/>
    <col min="5099" max="5099" width="4.140625" style="243" customWidth="1"/>
    <col min="5100" max="5100" width="5.140625" style="243" customWidth="1"/>
    <col min="5101" max="5101" width="5.7109375" style="243" customWidth="1"/>
    <col min="5102" max="5102" width="51.85546875" style="243" customWidth="1"/>
    <col min="5103" max="5105" width="12.5703125" style="243" customWidth="1"/>
    <col min="5106" max="5106" width="3.5703125" style="243" bestFit="1" customWidth="1"/>
    <col min="5107" max="5107" width="1.85546875" style="243" bestFit="1" customWidth="1"/>
    <col min="5108" max="5109" width="2.7109375" style="243" bestFit="1" customWidth="1"/>
    <col min="5110" max="5110" width="3.5703125" style="243" bestFit="1" customWidth="1"/>
    <col min="5111" max="5111" width="2.7109375" style="243" bestFit="1" customWidth="1"/>
    <col min="5112" max="5112" width="4.42578125" style="243" bestFit="1" customWidth="1"/>
    <col min="5113" max="5117" width="9.140625" style="243"/>
    <col min="5118" max="5129" width="2" style="243" bestFit="1" customWidth="1"/>
    <col min="5130" max="5348" width="9.140625" style="243"/>
    <col min="5349" max="5349" width="3.85546875" style="243" customWidth="1"/>
    <col min="5350" max="5350" width="4.42578125" style="243" customWidth="1"/>
    <col min="5351" max="5351" width="2.5703125" style="243" customWidth="1"/>
    <col min="5352" max="5352" width="3.5703125" style="243" customWidth="1"/>
    <col min="5353" max="5353" width="3" style="243" customWidth="1"/>
    <col min="5354" max="5354" width="4.28515625" style="243" customWidth="1"/>
    <col min="5355" max="5355" width="4.140625" style="243" customWidth="1"/>
    <col min="5356" max="5356" width="5.140625" style="243" customWidth="1"/>
    <col min="5357" max="5357" width="5.7109375" style="243" customWidth="1"/>
    <col min="5358" max="5358" width="51.85546875" style="243" customWidth="1"/>
    <col min="5359" max="5361" width="12.5703125" style="243" customWidth="1"/>
    <col min="5362" max="5362" width="3.5703125" style="243" bestFit="1" customWidth="1"/>
    <col min="5363" max="5363" width="1.85546875" style="243" bestFit="1" customWidth="1"/>
    <col min="5364" max="5365" width="2.7109375" style="243" bestFit="1" customWidth="1"/>
    <col min="5366" max="5366" width="3.5703125" style="243" bestFit="1" customWidth="1"/>
    <col min="5367" max="5367" width="2.7109375" style="243" bestFit="1" customWidth="1"/>
    <col min="5368" max="5368" width="4.42578125" style="243" bestFit="1" customWidth="1"/>
    <col min="5369" max="5373" width="9.140625" style="243"/>
    <col min="5374" max="5385" width="2" style="243" bestFit="1" customWidth="1"/>
    <col min="5386" max="5604" width="9.140625" style="243"/>
    <col min="5605" max="5605" width="3.85546875" style="243" customWidth="1"/>
    <col min="5606" max="5606" width="4.42578125" style="243" customWidth="1"/>
    <col min="5607" max="5607" width="2.5703125" style="243" customWidth="1"/>
    <col min="5608" max="5608" width="3.5703125" style="243" customWidth="1"/>
    <col min="5609" max="5609" width="3" style="243" customWidth="1"/>
    <col min="5610" max="5610" width="4.28515625" style="243" customWidth="1"/>
    <col min="5611" max="5611" width="4.140625" style="243" customWidth="1"/>
    <col min="5612" max="5612" width="5.140625" style="243" customWidth="1"/>
    <col min="5613" max="5613" width="5.7109375" style="243" customWidth="1"/>
    <col min="5614" max="5614" width="51.85546875" style="243" customWidth="1"/>
    <col min="5615" max="5617" width="12.5703125" style="243" customWidth="1"/>
    <col min="5618" max="5618" width="3.5703125" style="243" bestFit="1" customWidth="1"/>
    <col min="5619" max="5619" width="1.85546875" style="243" bestFit="1" customWidth="1"/>
    <col min="5620" max="5621" width="2.7109375" style="243" bestFit="1" customWidth="1"/>
    <col min="5622" max="5622" width="3.5703125" style="243" bestFit="1" customWidth="1"/>
    <col min="5623" max="5623" width="2.7109375" style="243" bestFit="1" customWidth="1"/>
    <col min="5624" max="5624" width="4.42578125" style="243" bestFit="1" customWidth="1"/>
    <col min="5625" max="5629" width="9.140625" style="243"/>
    <col min="5630" max="5641" width="2" style="243" bestFit="1" customWidth="1"/>
    <col min="5642" max="5860" width="9.140625" style="243"/>
    <col min="5861" max="5861" width="3.85546875" style="243" customWidth="1"/>
    <col min="5862" max="5862" width="4.42578125" style="243" customWidth="1"/>
    <col min="5863" max="5863" width="2.5703125" style="243" customWidth="1"/>
    <col min="5864" max="5864" width="3.5703125" style="243" customWidth="1"/>
    <col min="5865" max="5865" width="3" style="243" customWidth="1"/>
    <col min="5866" max="5866" width="4.28515625" style="243" customWidth="1"/>
    <col min="5867" max="5867" width="4.140625" style="243" customWidth="1"/>
    <col min="5868" max="5868" width="5.140625" style="243" customWidth="1"/>
    <col min="5869" max="5869" width="5.7109375" style="243" customWidth="1"/>
    <col min="5870" max="5870" width="51.85546875" style="243" customWidth="1"/>
    <col min="5871" max="5873" width="12.5703125" style="243" customWidth="1"/>
    <col min="5874" max="5874" width="3.5703125" style="243" bestFit="1" customWidth="1"/>
    <col min="5875" max="5875" width="1.85546875" style="243" bestFit="1" customWidth="1"/>
    <col min="5876" max="5877" width="2.7109375" style="243" bestFit="1" customWidth="1"/>
    <col min="5878" max="5878" width="3.5703125" style="243" bestFit="1" customWidth="1"/>
    <col min="5879" max="5879" width="2.7109375" style="243" bestFit="1" customWidth="1"/>
    <col min="5880" max="5880" width="4.42578125" style="243" bestFit="1" customWidth="1"/>
    <col min="5881" max="5885" width="9.140625" style="243"/>
    <col min="5886" max="5897" width="2" style="243" bestFit="1" customWidth="1"/>
    <col min="5898" max="6116" width="9.140625" style="243"/>
    <col min="6117" max="6117" width="3.85546875" style="243" customWidth="1"/>
    <col min="6118" max="6118" width="4.42578125" style="243" customWidth="1"/>
    <col min="6119" max="6119" width="2.5703125" style="243" customWidth="1"/>
    <col min="6120" max="6120" width="3.5703125" style="243" customWidth="1"/>
    <col min="6121" max="6121" width="3" style="243" customWidth="1"/>
    <col min="6122" max="6122" width="4.28515625" style="243" customWidth="1"/>
    <col min="6123" max="6123" width="4.140625" style="243" customWidth="1"/>
    <col min="6124" max="6124" width="5.140625" style="243" customWidth="1"/>
    <col min="6125" max="6125" width="5.7109375" style="243" customWidth="1"/>
    <col min="6126" max="6126" width="51.85546875" style="243" customWidth="1"/>
    <col min="6127" max="6129" width="12.5703125" style="243" customWidth="1"/>
    <col min="6130" max="6130" width="3.5703125" style="243" bestFit="1" customWidth="1"/>
    <col min="6131" max="6131" width="1.85546875" style="243" bestFit="1" customWidth="1"/>
    <col min="6132" max="6133" width="2.7109375" style="243" bestFit="1" customWidth="1"/>
    <col min="6134" max="6134" width="3.5703125" style="243" bestFit="1" customWidth="1"/>
    <col min="6135" max="6135" width="2.7109375" style="243" bestFit="1" customWidth="1"/>
    <col min="6136" max="6136" width="4.42578125" style="243" bestFit="1" customWidth="1"/>
    <col min="6137" max="6141" width="9.140625" style="243"/>
    <col min="6142" max="6153" width="2" style="243" bestFit="1" customWidth="1"/>
    <col min="6154" max="6372" width="9.140625" style="243"/>
    <col min="6373" max="6373" width="3.85546875" style="243" customWidth="1"/>
    <col min="6374" max="6374" width="4.42578125" style="243" customWidth="1"/>
    <col min="6375" max="6375" width="2.5703125" style="243" customWidth="1"/>
    <col min="6376" max="6376" width="3.5703125" style="243" customWidth="1"/>
    <col min="6377" max="6377" width="3" style="243" customWidth="1"/>
    <col min="6378" max="6378" width="4.28515625" style="243" customWidth="1"/>
    <col min="6379" max="6379" width="4.140625" style="243" customWidth="1"/>
    <col min="6380" max="6380" width="5.140625" style="243" customWidth="1"/>
    <col min="6381" max="6381" width="5.7109375" style="243" customWidth="1"/>
    <col min="6382" max="6382" width="51.85546875" style="243" customWidth="1"/>
    <col min="6383" max="6385" width="12.5703125" style="243" customWidth="1"/>
    <col min="6386" max="6386" width="3.5703125" style="243" bestFit="1" customWidth="1"/>
    <col min="6387" max="6387" width="1.85546875" style="243" bestFit="1" customWidth="1"/>
    <col min="6388" max="6389" width="2.7109375" style="243" bestFit="1" customWidth="1"/>
    <col min="6390" max="6390" width="3.5703125" style="243" bestFit="1" customWidth="1"/>
    <col min="6391" max="6391" width="2.7109375" style="243" bestFit="1" customWidth="1"/>
    <col min="6392" max="6392" width="4.42578125" style="243" bestFit="1" customWidth="1"/>
    <col min="6393" max="6397" width="9.140625" style="243"/>
    <col min="6398" max="6409" width="2" style="243" bestFit="1" customWidth="1"/>
    <col min="6410" max="6628" width="9.140625" style="243"/>
    <col min="6629" max="6629" width="3.85546875" style="243" customWidth="1"/>
    <col min="6630" max="6630" width="4.42578125" style="243" customWidth="1"/>
    <col min="6631" max="6631" width="2.5703125" style="243" customWidth="1"/>
    <col min="6632" max="6632" width="3.5703125" style="243" customWidth="1"/>
    <col min="6633" max="6633" width="3" style="243" customWidth="1"/>
    <col min="6634" max="6634" width="4.28515625" style="243" customWidth="1"/>
    <col min="6635" max="6635" width="4.140625" style="243" customWidth="1"/>
    <col min="6636" max="6636" width="5.140625" style="243" customWidth="1"/>
    <col min="6637" max="6637" width="5.7109375" style="243" customWidth="1"/>
    <col min="6638" max="6638" width="51.85546875" style="243" customWidth="1"/>
    <col min="6639" max="6641" width="12.5703125" style="243" customWidth="1"/>
    <col min="6642" max="6642" width="3.5703125" style="243" bestFit="1" customWidth="1"/>
    <col min="6643" max="6643" width="1.85546875" style="243" bestFit="1" customWidth="1"/>
    <col min="6644" max="6645" width="2.7109375" style="243" bestFit="1" customWidth="1"/>
    <col min="6646" max="6646" width="3.5703125" style="243" bestFit="1" customWidth="1"/>
    <col min="6647" max="6647" width="2.7109375" style="243" bestFit="1" customWidth="1"/>
    <col min="6648" max="6648" width="4.42578125" style="243" bestFit="1" customWidth="1"/>
    <col min="6649" max="6653" width="9.140625" style="243"/>
    <col min="6654" max="6665" width="2" style="243" bestFit="1" customWidth="1"/>
    <col min="6666" max="6884" width="9.140625" style="243"/>
    <col min="6885" max="6885" width="3.85546875" style="243" customWidth="1"/>
    <col min="6886" max="6886" width="4.42578125" style="243" customWidth="1"/>
    <col min="6887" max="6887" width="2.5703125" style="243" customWidth="1"/>
    <col min="6888" max="6888" width="3.5703125" style="243" customWidth="1"/>
    <col min="6889" max="6889" width="3" style="243" customWidth="1"/>
    <col min="6890" max="6890" width="4.28515625" style="243" customWidth="1"/>
    <col min="6891" max="6891" width="4.140625" style="243" customWidth="1"/>
    <col min="6892" max="6892" width="5.140625" style="243" customWidth="1"/>
    <col min="6893" max="6893" width="5.7109375" style="243" customWidth="1"/>
    <col min="6894" max="6894" width="51.85546875" style="243" customWidth="1"/>
    <col min="6895" max="6897" width="12.5703125" style="243" customWidth="1"/>
    <col min="6898" max="6898" width="3.5703125" style="243" bestFit="1" customWidth="1"/>
    <col min="6899" max="6899" width="1.85546875" style="243" bestFit="1" customWidth="1"/>
    <col min="6900" max="6901" width="2.7109375" style="243" bestFit="1" customWidth="1"/>
    <col min="6902" max="6902" width="3.5703125" style="243" bestFit="1" customWidth="1"/>
    <col min="6903" max="6903" width="2.7109375" style="243" bestFit="1" customWidth="1"/>
    <col min="6904" max="6904" width="4.42578125" style="243" bestFit="1" customWidth="1"/>
    <col min="6905" max="6909" width="9.140625" style="243"/>
    <col min="6910" max="6921" width="2" style="243" bestFit="1" customWidth="1"/>
    <col min="6922" max="7140" width="9.140625" style="243"/>
    <col min="7141" max="7141" width="3.85546875" style="243" customWidth="1"/>
    <col min="7142" max="7142" width="4.42578125" style="243" customWidth="1"/>
    <col min="7143" max="7143" width="2.5703125" style="243" customWidth="1"/>
    <col min="7144" max="7144" width="3.5703125" style="243" customWidth="1"/>
    <col min="7145" max="7145" width="3" style="243" customWidth="1"/>
    <col min="7146" max="7146" width="4.28515625" style="243" customWidth="1"/>
    <col min="7147" max="7147" width="4.140625" style="243" customWidth="1"/>
    <col min="7148" max="7148" width="5.140625" style="243" customWidth="1"/>
    <col min="7149" max="7149" width="5.7109375" style="243" customWidth="1"/>
    <col min="7150" max="7150" width="51.85546875" style="243" customWidth="1"/>
    <col min="7151" max="7153" width="12.5703125" style="243" customWidth="1"/>
    <col min="7154" max="7154" width="3.5703125" style="243" bestFit="1" customWidth="1"/>
    <col min="7155" max="7155" width="1.85546875" style="243" bestFit="1" customWidth="1"/>
    <col min="7156" max="7157" width="2.7109375" style="243" bestFit="1" customWidth="1"/>
    <col min="7158" max="7158" width="3.5703125" style="243" bestFit="1" customWidth="1"/>
    <col min="7159" max="7159" width="2.7109375" style="243" bestFit="1" customWidth="1"/>
    <col min="7160" max="7160" width="4.42578125" style="243" bestFit="1" customWidth="1"/>
    <col min="7161" max="7165" width="9.140625" style="243"/>
    <col min="7166" max="7177" width="2" style="243" bestFit="1" customWidth="1"/>
    <col min="7178" max="7396" width="9.140625" style="243"/>
    <col min="7397" max="7397" width="3.85546875" style="243" customWidth="1"/>
    <col min="7398" max="7398" width="4.42578125" style="243" customWidth="1"/>
    <col min="7399" max="7399" width="2.5703125" style="243" customWidth="1"/>
    <col min="7400" max="7400" width="3.5703125" style="243" customWidth="1"/>
    <col min="7401" max="7401" width="3" style="243" customWidth="1"/>
    <col min="7402" max="7402" width="4.28515625" style="243" customWidth="1"/>
    <col min="7403" max="7403" width="4.140625" style="243" customWidth="1"/>
    <col min="7404" max="7404" width="5.140625" style="243" customWidth="1"/>
    <col min="7405" max="7405" width="5.7109375" style="243" customWidth="1"/>
    <col min="7406" max="7406" width="51.85546875" style="243" customWidth="1"/>
    <col min="7407" max="7409" width="12.5703125" style="243" customWidth="1"/>
    <col min="7410" max="7410" width="3.5703125" style="243" bestFit="1" customWidth="1"/>
    <col min="7411" max="7411" width="1.85546875" style="243" bestFit="1" customWidth="1"/>
    <col min="7412" max="7413" width="2.7109375" style="243" bestFit="1" customWidth="1"/>
    <col min="7414" max="7414" width="3.5703125" style="243" bestFit="1" customWidth="1"/>
    <col min="7415" max="7415" width="2.7109375" style="243" bestFit="1" customWidth="1"/>
    <col min="7416" max="7416" width="4.42578125" style="243" bestFit="1" customWidth="1"/>
    <col min="7417" max="7421" width="9.140625" style="243"/>
    <col min="7422" max="7433" width="2" style="243" bestFit="1" customWidth="1"/>
    <col min="7434" max="7652" width="9.140625" style="243"/>
    <col min="7653" max="7653" width="3.85546875" style="243" customWidth="1"/>
    <col min="7654" max="7654" width="4.42578125" style="243" customWidth="1"/>
    <col min="7655" max="7655" width="2.5703125" style="243" customWidth="1"/>
    <col min="7656" max="7656" width="3.5703125" style="243" customWidth="1"/>
    <col min="7657" max="7657" width="3" style="243" customWidth="1"/>
    <col min="7658" max="7658" width="4.28515625" style="243" customWidth="1"/>
    <col min="7659" max="7659" width="4.140625" style="243" customWidth="1"/>
    <col min="7660" max="7660" width="5.140625" style="243" customWidth="1"/>
    <col min="7661" max="7661" width="5.7109375" style="243" customWidth="1"/>
    <col min="7662" max="7662" width="51.85546875" style="243" customWidth="1"/>
    <col min="7663" max="7665" width="12.5703125" style="243" customWidth="1"/>
    <col min="7666" max="7666" width="3.5703125" style="243" bestFit="1" customWidth="1"/>
    <col min="7667" max="7667" width="1.85546875" style="243" bestFit="1" customWidth="1"/>
    <col min="7668" max="7669" width="2.7109375" style="243" bestFit="1" customWidth="1"/>
    <col min="7670" max="7670" width="3.5703125" style="243" bestFit="1" customWidth="1"/>
    <col min="7671" max="7671" width="2.7109375" style="243" bestFit="1" customWidth="1"/>
    <col min="7672" max="7672" width="4.42578125" style="243" bestFit="1" customWidth="1"/>
    <col min="7673" max="7677" width="9.140625" style="243"/>
    <col min="7678" max="7689" width="2" style="243" bestFit="1" customWidth="1"/>
    <col min="7690" max="7908" width="9.140625" style="243"/>
    <col min="7909" max="7909" width="3.85546875" style="243" customWidth="1"/>
    <col min="7910" max="7910" width="4.42578125" style="243" customWidth="1"/>
    <col min="7911" max="7911" width="2.5703125" style="243" customWidth="1"/>
    <col min="7912" max="7912" width="3.5703125" style="243" customWidth="1"/>
    <col min="7913" max="7913" width="3" style="243" customWidth="1"/>
    <col min="7914" max="7914" width="4.28515625" style="243" customWidth="1"/>
    <col min="7915" max="7915" width="4.140625" style="243" customWidth="1"/>
    <col min="7916" max="7916" width="5.140625" style="243" customWidth="1"/>
    <col min="7917" max="7917" width="5.7109375" style="243" customWidth="1"/>
    <col min="7918" max="7918" width="51.85546875" style="243" customWidth="1"/>
    <col min="7919" max="7921" width="12.5703125" style="243" customWidth="1"/>
    <col min="7922" max="7922" width="3.5703125" style="243" bestFit="1" customWidth="1"/>
    <col min="7923" max="7923" width="1.85546875" style="243" bestFit="1" customWidth="1"/>
    <col min="7924" max="7925" width="2.7109375" style="243" bestFit="1" customWidth="1"/>
    <col min="7926" max="7926" width="3.5703125" style="243" bestFit="1" customWidth="1"/>
    <col min="7927" max="7927" width="2.7109375" style="243" bestFit="1" customWidth="1"/>
    <col min="7928" max="7928" width="4.42578125" style="243" bestFit="1" customWidth="1"/>
    <col min="7929" max="7933" width="9.140625" style="243"/>
    <col min="7934" max="7945" width="2" style="243" bestFit="1" customWidth="1"/>
    <col min="7946" max="8164" width="9.140625" style="243"/>
    <col min="8165" max="8165" width="3.85546875" style="243" customWidth="1"/>
    <col min="8166" max="8166" width="4.42578125" style="243" customWidth="1"/>
    <col min="8167" max="8167" width="2.5703125" style="243" customWidth="1"/>
    <col min="8168" max="8168" width="3.5703125" style="243" customWidth="1"/>
    <col min="8169" max="8169" width="3" style="243" customWidth="1"/>
    <col min="8170" max="8170" width="4.28515625" style="243" customWidth="1"/>
    <col min="8171" max="8171" width="4.140625" style="243" customWidth="1"/>
    <col min="8172" max="8172" width="5.140625" style="243" customWidth="1"/>
    <col min="8173" max="8173" width="5.7109375" style="243" customWidth="1"/>
    <col min="8174" max="8174" width="51.85546875" style="243" customWidth="1"/>
    <col min="8175" max="8177" width="12.5703125" style="243" customWidth="1"/>
    <col min="8178" max="8178" width="3.5703125" style="243" bestFit="1" customWidth="1"/>
    <col min="8179" max="8179" width="1.85546875" style="243" bestFit="1" customWidth="1"/>
    <col min="8180" max="8181" width="2.7109375" style="243" bestFit="1" customWidth="1"/>
    <col min="8182" max="8182" width="3.5703125" style="243" bestFit="1" customWidth="1"/>
    <col min="8183" max="8183" width="2.7109375" style="243" bestFit="1" customWidth="1"/>
    <col min="8184" max="8184" width="4.42578125" style="243" bestFit="1" customWidth="1"/>
    <col min="8185" max="8189" width="9.140625" style="243"/>
    <col min="8190" max="8201" width="2" style="243" bestFit="1" customWidth="1"/>
    <col min="8202" max="8420" width="9.140625" style="243"/>
    <col min="8421" max="8421" width="3.85546875" style="243" customWidth="1"/>
    <col min="8422" max="8422" width="4.42578125" style="243" customWidth="1"/>
    <col min="8423" max="8423" width="2.5703125" style="243" customWidth="1"/>
    <col min="8424" max="8424" width="3.5703125" style="243" customWidth="1"/>
    <col min="8425" max="8425" width="3" style="243" customWidth="1"/>
    <col min="8426" max="8426" width="4.28515625" style="243" customWidth="1"/>
    <col min="8427" max="8427" width="4.140625" style="243" customWidth="1"/>
    <col min="8428" max="8428" width="5.140625" style="243" customWidth="1"/>
    <col min="8429" max="8429" width="5.7109375" style="243" customWidth="1"/>
    <col min="8430" max="8430" width="51.85546875" style="243" customWidth="1"/>
    <col min="8431" max="8433" width="12.5703125" style="243" customWidth="1"/>
    <col min="8434" max="8434" width="3.5703125" style="243" bestFit="1" customWidth="1"/>
    <col min="8435" max="8435" width="1.85546875" style="243" bestFit="1" customWidth="1"/>
    <col min="8436" max="8437" width="2.7109375" style="243" bestFit="1" customWidth="1"/>
    <col min="8438" max="8438" width="3.5703125" style="243" bestFit="1" customWidth="1"/>
    <col min="8439" max="8439" width="2.7109375" style="243" bestFit="1" customWidth="1"/>
    <col min="8440" max="8440" width="4.42578125" style="243" bestFit="1" customWidth="1"/>
    <col min="8441" max="8445" width="9.140625" style="243"/>
    <col min="8446" max="8457" width="2" style="243" bestFit="1" customWidth="1"/>
    <col min="8458" max="8676" width="9.140625" style="243"/>
    <col min="8677" max="8677" width="3.85546875" style="243" customWidth="1"/>
    <col min="8678" max="8678" width="4.42578125" style="243" customWidth="1"/>
    <col min="8679" max="8679" width="2.5703125" style="243" customWidth="1"/>
    <col min="8680" max="8680" width="3.5703125" style="243" customWidth="1"/>
    <col min="8681" max="8681" width="3" style="243" customWidth="1"/>
    <col min="8682" max="8682" width="4.28515625" style="243" customWidth="1"/>
    <col min="8683" max="8683" width="4.140625" style="243" customWidth="1"/>
    <col min="8684" max="8684" width="5.140625" style="243" customWidth="1"/>
    <col min="8685" max="8685" width="5.7109375" style="243" customWidth="1"/>
    <col min="8686" max="8686" width="51.85546875" style="243" customWidth="1"/>
    <col min="8687" max="8689" width="12.5703125" style="243" customWidth="1"/>
    <col min="8690" max="8690" width="3.5703125" style="243" bestFit="1" customWidth="1"/>
    <col min="8691" max="8691" width="1.85546875" style="243" bestFit="1" customWidth="1"/>
    <col min="8692" max="8693" width="2.7109375" style="243" bestFit="1" customWidth="1"/>
    <col min="8694" max="8694" width="3.5703125" style="243" bestFit="1" customWidth="1"/>
    <col min="8695" max="8695" width="2.7109375" style="243" bestFit="1" customWidth="1"/>
    <col min="8696" max="8696" width="4.42578125" style="243" bestFit="1" customWidth="1"/>
    <col min="8697" max="8701" width="9.140625" style="243"/>
    <col min="8702" max="8713" width="2" style="243" bestFit="1" customWidth="1"/>
    <col min="8714" max="8932" width="9.140625" style="243"/>
    <col min="8933" max="8933" width="3.85546875" style="243" customWidth="1"/>
    <col min="8934" max="8934" width="4.42578125" style="243" customWidth="1"/>
    <col min="8935" max="8935" width="2.5703125" style="243" customWidth="1"/>
    <col min="8936" max="8936" width="3.5703125" style="243" customWidth="1"/>
    <col min="8937" max="8937" width="3" style="243" customWidth="1"/>
    <col min="8938" max="8938" width="4.28515625" style="243" customWidth="1"/>
    <col min="8939" max="8939" width="4.140625" style="243" customWidth="1"/>
    <col min="8940" max="8940" width="5.140625" style="243" customWidth="1"/>
    <col min="8941" max="8941" width="5.7109375" style="243" customWidth="1"/>
    <col min="8942" max="8942" width="51.85546875" style="243" customWidth="1"/>
    <col min="8943" max="8945" width="12.5703125" style="243" customWidth="1"/>
    <col min="8946" max="8946" width="3.5703125" style="243" bestFit="1" customWidth="1"/>
    <col min="8947" max="8947" width="1.85546875" style="243" bestFit="1" customWidth="1"/>
    <col min="8948" max="8949" width="2.7109375" style="243" bestFit="1" customWidth="1"/>
    <col min="8950" max="8950" width="3.5703125" style="243" bestFit="1" customWidth="1"/>
    <col min="8951" max="8951" width="2.7109375" style="243" bestFit="1" customWidth="1"/>
    <col min="8952" max="8952" width="4.42578125" style="243" bestFit="1" customWidth="1"/>
    <col min="8953" max="8957" width="9.140625" style="243"/>
    <col min="8958" max="8969" width="2" style="243" bestFit="1" customWidth="1"/>
    <col min="8970" max="9188" width="9.140625" style="243"/>
    <col min="9189" max="9189" width="3.85546875" style="243" customWidth="1"/>
    <col min="9190" max="9190" width="4.42578125" style="243" customWidth="1"/>
    <col min="9191" max="9191" width="2.5703125" style="243" customWidth="1"/>
    <col min="9192" max="9192" width="3.5703125" style="243" customWidth="1"/>
    <col min="9193" max="9193" width="3" style="243" customWidth="1"/>
    <col min="9194" max="9194" width="4.28515625" style="243" customWidth="1"/>
    <col min="9195" max="9195" width="4.140625" style="243" customWidth="1"/>
    <col min="9196" max="9196" width="5.140625" style="243" customWidth="1"/>
    <col min="9197" max="9197" width="5.7109375" style="243" customWidth="1"/>
    <col min="9198" max="9198" width="51.85546875" style="243" customWidth="1"/>
    <col min="9199" max="9201" width="12.5703125" style="243" customWidth="1"/>
    <col min="9202" max="9202" width="3.5703125" style="243" bestFit="1" customWidth="1"/>
    <col min="9203" max="9203" width="1.85546875" style="243" bestFit="1" customWidth="1"/>
    <col min="9204" max="9205" width="2.7109375" style="243" bestFit="1" customWidth="1"/>
    <col min="9206" max="9206" width="3.5703125" style="243" bestFit="1" customWidth="1"/>
    <col min="9207" max="9207" width="2.7109375" style="243" bestFit="1" customWidth="1"/>
    <col min="9208" max="9208" width="4.42578125" style="243" bestFit="1" customWidth="1"/>
    <col min="9209" max="9213" width="9.140625" style="243"/>
    <col min="9214" max="9225" width="2" style="243" bestFit="1" customWidth="1"/>
    <col min="9226" max="9444" width="9.140625" style="243"/>
    <col min="9445" max="9445" width="3.85546875" style="243" customWidth="1"/>
    <col min="9446" max="9446" width="4.42578125" style="243" customWidth="1"/>
    <col min="9447" max="9447" width="2.5703125" style="243" customWidth="1"/>
    <col min="9448" max="9448" width="3.5703125" style="243" customWidth="1"/>
    <col min="9449" max="9449" width="3" style="243" customWidth="1"/>
    <col min="9450" max="9450" width="4.28515625" style="243" customWidth="1"/>
    <col min="9451" max="9451" width="4.140625" style="243" customWidth="1"/>
    <col min="9452" max="9452" width="5.140625" style="243" customWidth="1"/>
    <col min="9453" max="9453" width="5.7109375" style="243" customWidth="1"/>
    <col min="9454" max="9454" width="51.85546875" style="243" customWidth="1"/>
    <col min="9455" max="9457" width="12.5703125" style="243" customWidth="1"/>
    <col min="9458" max="9458" width="3.5703125" style="243" bestFit="1" customWidth="1"/>
    <col min="9459" max="9459" width="1.85546875" style="243" bestFit="1" customWidth="1"/>
    <col min="9460" max="9461" width="2.7109375" style="243" bestFit="1" customWidth="1"/>
    <col min="9462" max="9462" width="3.5703125" style="243" bestFit="1" customWidth="1"/>
    <col min="9463" max="9463" width="2.7109375" style="243" bestFit="1" customWidth="1"/>
    <col min="9464" max="9464" width="4.42578125" style="243" bestFit="1" customWidth="1"/>
    <col min="9465" max="9469" width="9.140625" style="243"/>
    <col min="9470" max="9481" width="2" style="243" bestFit="1" customWidth="1"/>
    <col min="9482" max="9700" width="9.140625" style="243"/>
    <col min="9701" max="9701" width="3.85546875" style="243" customWidth="1"/>
    <col min="9702" max="9702" width="4.42578125" style="243" customWidth="1"/>
    <col min="9703" max="9703" width="2.5703125" style="243" customWidth="1"/>
    <col min="9704" max="9704" width="3.5703125" style="243" customWidth="1"/>
    <col min="9705" max="9705" width="3" style="243" customWidth="1"/>
    <col min="9706" max="9706" width="4.28515625" style="243" customWidth="1"/>
    <col min="9707" max="9707" width="4.140625" style="243" customWidth="1"/>
    <col min="9708" max="9708" width="5.140625" style="243" customWidth="1"/>
    <col min="9709" max="9709" width="5.7109375" style="243" customWidth="1"/>
    <col min="9710" max="9710" width="51.85546875" style="243" customWidth="1"/>
    <col min="9711" max="9713" width="12.5703125" style="243" customWidth="1"/>
    <col min="9714" max="9714" width="3.5703125" style="243" bestFit="1" customWidth="1"/>
    <col min="9715" max="9715" width="1.85546875" style="243" bestFit="1" customWidth="1"/>
    <col min="9716" max="9717" width="2.7109375" style="243" bestFit="1" customWidth="1"/>
    <col min="9718" max="9718" width="3.5703125" style="243" bestFit="1" customWidth="1"/>
    <col min="9719" max="9719" width="2.7109375" style="243" bestFit="1" customWidth="1"/>
    <col min="9720" max="9720" width="4.42578125" style="243" bestFit="1" customWidth="1"/>
    <col min="9721" max="9725" width="9.140625" style="243"/>
    <col min="9726" max="9737" width="2" style="243" bestFit="1" customWidth="1"/>
    <col min="9738" max="9956" width="9.140625" style="243"/>
    <col min="9957" max="9957" width="3.85546875" style="243" customWidth="1"/>
    <col min="9958" max="9958" width="4.42578125" style="243" customWidth="1"/>
    <col min="9959" max="9959" width="2.5703125" style="243" customWidth="1"/>
    <col min="9960" max="9960" width="3.5703125" style="243" customWidth="1"/>
    <col min="9961" max="9961" width="3" style="243" customWidth="1"/>
    <col min="9962" max="9962" width="4.28515625" style="243" customWidth="1"/>
    <col min="9963" max="9963" width="4.140625" style="243" customWidth="1"/>
    <col min="9964" max="9964" width="5.140625" style="243" customWidth="1"/>
    <col min="9965" max="9965" width="5.7109375" style="243" customWidth="1"/>
    <col min="9966" max="9966" width="51.85546875" style="243" customWidth="1"/>
    <col min="9967" max="9969" width="12.5703125" style="243" customWidth="1"/>
    <col min="9970" max="9970" width="3.5703125" style="243" bestFit="1" customWidth="1"/>
    <col min="9971" max="9971" width="1.85546875" style="243" bestFit="1" customWidth="1"/>
    <col min="9972" max="9973" width="2.7109375" style="243" bestFit="1" customWidth="1"/>
    <col min="9974" max="9974" width="3.5703125" style="243" bestFit="1" customWidth="1"/>
    <col min="9975" max="9975" width="2.7109375" style="243" bestFit="1" customWidth="1"/>
    <col min="9976" max="9976" width="4.42578125" style="243" bestFit="1" customWidth="1"/>
    <col min="9977" max="9981" width="9.140625" style="243"/>
    <col min="9982" max="9993" width="2" style="243" bestFit="1" customWidth="1"/>
    <col min="9994" max="10212" width="9.140625" style="243"/>
    <col min="10213" max="10213" width="3.85546875" style="243" customWidth="1"/>
    <col min="10214" max="10214" width="4.42578125" style="243" customWidth="1"/>
    <col min="10215" max="10215" width="2.5703125" style="243" customWidth="1"/>
    <col min="10216" max="10216" width="3.5703125" style="243" customWidth="1"/>
    <col min="10217" max="10217" width="3" style="243" customWidth="1"/>
    <col min="10218" max="10218" width="4.28515625" style="243" customWidth="1"/>
    <col min="10219" max="10219" width="4.140625" style="243" customWidth="1"/>
    <col min="10220" max="10220" width="5.140625" style="243" customWidth="1"/>
    <col min="10221" max="10221" width="5.7109375" style="243" customWidth="1"/>
    <col min="10222" max="10222" width="51.85546875" style="243" customWidth="1"/>
    <col min="10223" max="10225" width="12.5703125" style="243" customWidth="1"/>
    <col min="10226" max="10226" width="3.5703125" style="243" bestFit="1" customWidth="1"/>
    <col min="10227" max="10227" width="1.85546875" style="243" bestFit="1" customWidth="1"/>
    <col min="10228" max="10229" width="2.7109375" style="243" bestFit="1" customWidth="1"/>
    <col min="10230" max="10230" width="3.5703125" style="243" bestFit="1" customWidth="1"/>
    <col min="10231" max="10231" width="2.7109375" style="243" bestFit="1" customWidth="1"/>
    <col min="10232" max="10232" width="4.42578125" style="243" bestFit="1" customWidth="1"/>
    <col min="10233" max="10237" width="9.140625" style="243"/>
    <col min="10238" max="10249" width="2" style="243" bestFit="1" customWidth="1"/>
    <col min="10250" max="10468" width="9.140625" style="243"/>
    <col min="10469" max="10469" width="3.85546875" style="243" customWidth="1"/>
    <col min="10470" max="10470" width="4.42578125" style="243" customWidth="1"/>
    <col min="10471" max="10471" width="2.5703125" style="243" customWidth="1"/>
    <col min="10472" max="10472" width="3.5703125" style="243" customWidth="1"/>
    <col min="10473" max="10473" width="3" style="243" customWidth="1"/>
    <col min="10474" max="10474" width="4.28515625" style="243" customWidth="1"/>
    <col min="10475" max="10475" width="4.140625" style="243" customWidth="1"/>
    <col min="10476" max="10476" width="5.140625" style="243" customWidth="1"/>
    <col min="10477" max="10477" width="5.7109375" style="243" customWidth="1"/>
    <col min="10478" max="10478" width="51.85546875" style="243" customWidth="1"/>
    <col min="10479" max="10481" width="12.5703125" style="243" customWidth="1"/>
    <col min="10482" max="10482" width="3.5703125" style="243" bestFit="1" customWidth="1"/>
    <col min="10483" max="10483" width="1.85546875" style="243" bestFit="1" customWidth="1"/>
    <col min="10484" max="10485" width="2.7109375" style="243" bestFit="1" customWidth="1"/>
    <col min="10486" max="10486" width="3.5703125" style="243" bestFit="1" customWidth="1"/>
    <col min="10487" max="10487" width="2.7109375" style="243" bestFit="1" customWidth="1"/>
    <col min="10488" max="10488" width="4.42578125" style="243" bestFit="1" customWidth="1"/>
    <col min="10489" max="10493" width="9.140625" style="243"/>
    <col min="10494" max="10505" width="2" style="243" bestFit="1" customWidth="1"/>
    <col min="10506" max="10724" width="9.140625" style="243"/>
    <col min="10725" max="10725" width="3.85546875" style="243" customWidth="1"/>
    <col min="10726" max="10726" width="4.42578125" style="243" customWidth="1"/>
    <col min="10727" max="10727" width="2.5703125" style="243" customWidth="1"/>
    <col min="10728" max="10728" width="3.5703125" style="243" customWidth="1"/>
    <col min="10729" max="10729" width="3" style="243" customWidth="1"/>
    <col min="10730" max="10730" width="4.28515625" style="243" customWidth="1"/>
    <col min="10731" max="10731" width="4.140625" style="243" customWidth="1"/>
    <col min="10732" max="10732" width="5.140625" style="243" customWidth="1"/>
    <col min="10733" max="10733" width="5.7109375" style="243" customWidth="1"/>
    <col min="10734" max="10734" width="51.85546875" style="243" customWidth="1"/>
    <col min="10735" max="10737" width="12.5703125" style="243" customWidth="1"/>
    <col min="10738" max="10738" width="3.5703125" style="243" bestFit="1" customWidth="1"/>
    <col min="10739" max="10739" width="1.85546875" style="243" bestFit="1" customWidth="1"/>
    <col min="10740" max="10741" width="2.7109375" style="243" bestFit="1" customWidth="1"/>
    <col min="10742" max="10742" width="3.5703125" style="243" bestFit="1" customWidth="1"/>
    <col min="10743" max="10743" width="2.7109375" style="243" bestFit="1" customWidth="1"/>
    <col min="10744" max="10744" width="4.42578125" style="243" bestFit="1" customWidth="1"/>
    <col min="10745" max="10749" width="9.140625" style="243"/>
    <col min="10750" max="10761" width="2" style="243" bestFit="1" customWidth="1"/>
    <col min="10762" max="10980" width="9.140625" style="243"/>
    <col min="10981" max="10981" width="3.85546875" style="243" customWidth="1"/>
    <col min="10982" max="10982" width="4.42578125" style="243" customWidth="1"/>
    <col min="10983" max="10983" width="2.5703125" style="243" customWidth="1"/>
    <col min="10984" max="10984" width="3.5703125" style="243" customWidth="1"/>
    <col min="10985" max="10985" width="3" style="243" customWidth="1"/>
    <col min="10986" max="10986" width="4.28515625" style="243" customWidth="1"/>
    <col min="10987" max="10987" width="4.140625" style="243" customWidth="1"/>
    <col min="10988" max="10988" width="5.140625" style="243" customWidth="1"/>
    <col min="10989" max="10989" width="5.7109375" style="243" customWidth="1"/>
    <col min="10990" max="10990" width="51.85546875" style="243" customWidth="1"/>
    <col min="10991" max="10993" width="12.5703125" style="243" customWidth="1"/>
    <col min="10994" max="10994" width="3.5703125" style="243" bestFit="1" customWidth="1"/>
    <col min="10995" max="10995" width="1.85546875" style="243" bestFit="1" customWidth="1"/>
    <col min="10996" max="10997" width="2.7109375" style="243" bestFit="1" customWidth="1"/>
    <col min="10998" max="10998" width="3.5703125" style="243" bestFit="1" customWidth="1"/>
    <col min="10999" max="10999" width="2.7109375" style="243" bestFit="1" customWidth="1"/>
    <col min="11000" max="11000" width="4.42578125" style="243" bestFit="1" customWidth="1"/>
    <col min="11001" max="11005" width="9.140625" style="243"/>
    <col min="11006" max="11017" width="2" style="243" bestFit="1" customWidth="1"/>
    <col min="11018" max="11236" width="9.140625" style="243"/>
    <col min="11237" max="11237" width="3.85546875" style="243" customWidth="1"/>
    <col min="11238" max="11238" width="4.42578125" style="243" customWidth="1"/>
    <col min="11239" max="11239" width="2.5703125" style="243" customWidth="1"/>
    <col min="11240" max="11240" width="3.5703125" style="243" customWidth="1"/>
    <col min="11241" max="11241" width="3" style="243" customWidth="1"/>
    <col min="11242" max="11242" width="4.28515625" style="243" customWidth="1"/>
    <col min="11243" max="11243" width="4.140625" style="243" customWidth="1"/>
    <col min="11244" max="11244" width="5.140625" style="243" customWidth="1"/>
    <col min="11245" max="11245" width="5.7109375" style="243" customWidth="1"/>
    <col min="11246" max="11246" width="51.85546875" style="243" customWidth="1"/>
    <col min="11247" max="11249" width="12.5703125" style="243" customWidth="1"/>
    <col min="11250" max="11250" width="3.5703125" style="243" bestFit="1" customWidth="1"/>
    <col min="11251" max="11251" width="1.85546875" style="243" bestFit="1" customWidth="1"/>
    <col min="11252" max="11253" width="2.7109375" style="243" bestFit="1" customWidth="1"/>
    <col min="11254" max="11254" width="3.5703125" style="243" bestFit="1" customWidth="1"/>
    <col min="11255" max="11255" width="2.7109375" style="243" bestFit="1" customWidth="1"/>
    <col min="11256" max="11256" width="4.42578125" style="243" bestFit="1" customWidth="1"/>
    <col min="11257" max="11261" width="9.140625" style="243"/>
    <col min="11262" max="11273" width="2" style="243" bestFit="1" customWidth="1"/>
    <col min="11274" max="11492" width="9.140625" style="243"/>
    <col min="11493" max="11493" width="3.85546875" style="243" customWidth="1"/>
    <col min="11494" max="11494" width="4.42578125" style="243" customWidth="1"/>
    <col min="11495" max="11495" width="2.5703125" style="243" customWidth="1"/>
    <col min="11496" max="11496" width="3.5703125" style="243" customWidth="1"/>
    <col min="11497" max="11497" width="3" style="243" customWidth="1"/>
    <col min="11498" max="11498" width="4.28515625" style="243" customWidth="1"/>
    <col min="11499" max="11499" width="4.140625" style="243" customWidth="1"/>
    <col min="11500" max="11500" width="5.140625" style="243" customWidth="1"/>
    <col min="11501" max="11501" width="5.7109375" style="243" customWidth="1"/>
    <col min="11502" max="11502" width="51.85546875" style="243" customWidth="1"/>
    <col min="11503" max="11505" width="12.5703125" style="243" customWidth="1"/>
    <col min="11506" max="11506" width="3.5703125" style="243" bestFit="1" customWidth="1"/>
    <col min="11507" max="11507" width="1.85546875" style="243" bestFit="1" customWidth="1"/>
    <col min="11508" max="11509" width="2.7109375" style="243" bestFit="1" customWidth="1"/>
    <col min="11510" max="11510" width="3.5703125" style="243" bestFit="1" customWidth="1"/>
    <col min="11511" max="11511" width="2.7109375" style="243" bestFit="1" customWidth="1"/>
    <col min="11512" max="11512" width="4.42578125" style="243" bestFit="1" customWidth="1"/>
    <col min="11513" max="11517" width="9.140625" style="243"/>
    <col min="11518" max="11529" width="2" style="243" bestFit="1" customWidth="1"/>
    <col min="11530" max="11748" width="9.140625" style="243"/>
    <col min="11749" max="11749" width="3.85546875" style="243" customWidth="1"/>
    <col min="11750" max="11750" width="4.42578125" style="243" customWidth="1"/>
    <col min="11751" max="11751" width="2.5703125" style="243" customWidth="1"/>
    <col min="11752" max="11752" width="3.5703125" style="243" customWidth="1"/>
    <col min="11753" max="11753" width="3" style="243" customWidth="1"/>
    <col min="11754" max="11754" width="4.28515625" style="243" customWidth="1"/>
    <col min="11755" max="11755" width="4.140625" style="243" customWidth="1"/>
    <col min="11756" max="11756" width="5.140625" style="243" customWidth="1"/>
    <col min="11757" max="11757" width="5.7109375" style="243" customWidth="1"/>
    <col min="11758" max="11758" width="51.85546875" style="243" customWidth="1"/>
    <col min="11759" max="11761" width="12.5703125" style="243" customWidth="1"/>
    <col min="11762" max="11762" width="3.5703125" style="243" bestFit="1" customWidth="1"/>
    <col min="11763" max="11763" width="1.85546875" style="243" bestFit="1" customWidth="1"/>
    <col min="11764" max="11765" width="2.7109375" style="243" bestFit="1" customWidth="1"/>
    <col min="11766" max="11766" width="3.5703125" style="243" bestFit="1" customWidth="1"/>
    <col min="11767" max="11767" width="2.7109375" style="243" bestFit="1" customWidth="1"/>
    <col min="11768" max="11768" width="4.42578125" style="243" bestFit="1" customWidth="1"/>
    <col min="11769" max="11773" width="9.140625" style="243"/>
    <col min="11774" max="11785" width="2" style="243" bestFit="1" customWidth="1"/>
    <col min="11786" max="12004" width="9.140625" style="243"/>
    <col min="12005" max="12005" width="3.85546875" style="243" customWidth="1"/>
    <col min="12006" max="12006" width="4.42578125" style="243" customWidth="1"/>
    <col min="12007" max="12007" width="2.5703125" style="243" customWidth="1"/>
    <col min="12008" max="12008" width="3.5703125" style="243" customWidth="1"/>
    <col min="12009" max="12009" width="3" style="243" customWidth="1"/>
    <col min="12010" max="12010" width="4.28515625" style="243" customWidth="1"/>
    <col min="12011" max="12011" width="4.140625" style="243" customWidth="1"/>
    <col min="12012" max="12012" width="5.140625" style="243" customWidth="1"/>
    <col min="12013" max="12013" width="5.7109375" style="243" customWidth="1"/>
    <col min="12014" max="12014" width="51.85546875" style="243" customWidth="1"/>
    <col min="12015" max="12017" width="12.5703125" style="243" customWidth="1"/>
    <col min="12018" max="12018" width="3.5703125" style="243" bestFit="1" customWidth="1"/>
    <col min="12019" max="12019" width="1.85546875" style="243" bestFit="1" customWidth="1"/>
    <col min="12020" max="12021" width="2.7109375" style="243" bestFit="1" customWidth="1"/>
    <col min="12022" max="12022" width="3.5703125" style="243" bestFit="1" customWidth="1"/>
    <col min="12023" max="12023" width="2.7109375" style="243" bestFit="1" customWidth="1"/>
    <col min="12024" max="12024" width="4.42578125" style="243" bestFit="1" customWidth="1"/>
    <col min="12025" max="12029" width="9.140625" style="243"/>
    <col min="12030" max="12041" width="2" style="243" bestFit="1" customWidth="1"/>
    <col min="12042" max="12260" width="9.140625" style="243"/>
    <col min="12261" max="12261" width="3.85546875" style="243" customWidth="1"/>
    <col min="12262" max="12262" width="4.42578125" style="243" customWidth="1"/>
    <col min="12263" max="12263" width="2.5703125" style="243" customWidth="1"/>
    <col min="12264" max="12264" width="3.5703125" style="243" customWidth="1"/>
    <col min="12265" max="12265" width="3" style="243" customWidth="1"/>
    <col min="12266" max="12266" width="4.28515625" style="243" customWidth="1"/>
    <col min="12267" max="12267" width="4.140625" style="243" customWidth="1"/>
    <col min="12268" max="12268" width="5.140625" style="243" customWidth="1"/>
    <col min="12269" max="12269" width="5.7109375" style="243" customWidth="1"/>
    <col min="12270" max="12270" width="51.85546875" style="243" customWidth="1"/>
    <col min="12271" max="12273" width="12.5703125" style="243" customWidth="1"/>
    <col min="12274" max="12274" width="3.5703125" style="243" bestFit="1" customWidth="1"/>
    <col min="12275" max="12275" width="1.85546875" style="243" bestFit="1" customWidth="1"/>
    <col min="12276" max="12277" width="2.7109375" style="243" bestFit="1" customWidth="1"/>
    <col min="12278" max="12278" width="3.5703125" style="243" bestFit="1" customWidth="1"/>
    <col min="12279" max="12279" width="2.7109375" style="243" bestFit="1" customWidth="1"/>
    <col min="12280" max="12280" width="4.42578125" style="243" bestFit="1" customWidth="1"/>
    <col min="12281" max="12285" width="9.140625" style="243"/>
    <col min="12286" max="12297" width="2" style="243" bestFit="1" customWidth="1"/>
    <col min="12298" max="12516" width="9.140625" style="243"/>
    <col min="12517" max="12517" width="3.85546875" style="243" customWidth="1"/>
    <col min="12518" max="12518" width="4.42578125" style="243" customWidth="1"/>
    <col min="12519" max="12519" width="2.5703125" style="243" customWidth="1"/>
    <col min="12520" max="12520" width="3.5703125" style="243" customWidth="1"/>
    <col min="12521" max="12521" width="3" style="243" customWidth="1"/>
    <col min="12522" max="12522" width="4.28515625" style="243" customWidth="1"/>
    <col min="12523" max="12523" width="4.140625" style="243" customWidth="1"/>
    <col min="12524" max="12524" width="5.140625" style="243" customWidth="1"/>
    <col min="12525" max="12525" width="5.7109375" style="243" customWidth="1"/>
    <col min="12526" max="12526" width="51.85546875" style="243" customWidth="1"/>
    <col min="12527" max="12529" width="12.5703125" style="243" customWidth="1"/>
    <col min="12530" max="12530" width="3.5703125" style="243" bestFit="1" customWidth="1"/>
    <col min="12531" max="12531" width="1.85546875" style="243" bestFit="1" customWidth="1"/>
    <col min="12532" max="12533" width="2.7109375" style="243" bestFit="1" customWidth="1"/>
    <col min="12534" max="12534" width="3.5703125" style="243" bestFit="1" customWidth="1"/>
    <col min="12535" max="12535" width="2.7109375" style="243" bestFit="1" customWidth="1"/>
    <col min="12536" max="12536" width="4.42578125" style="243" bestFit="1" customWidth="1"/>
    <col min="12537" max="12541" width="9.140625" style="243"/>
    <col min="12542" max="12553" width="2" style="243" bestFit="1" customWidth="1"/>
    <col min="12554" max="12772" width="9.140625" style="243"/>
    <col min="12773" max="12773" width="3.85546875" style="243" customWidth="1"/>
    <col min="12774" max="12774" width="4.42578125" style="243" customWidth="1"/>
    <col min="12775" max="12775" width="2.5703125" style="243" customWidth="1"/>
    <col min="12776" max="12776" width="3.5703125" style="243" customWidth="1"/>
    <col min="12777" max="12777" width="3" style="243" customWidth="1"/>
    <col min="12778" max="12778" width="4.28515625" style="243" customWidth="1"/>
    <col min="12779" max="12779" width="4.140625" style="243" customWidth="1"/>
    <col min="12780" max="12780" width="5.140625" style="243" customWidth="1"/>
    <col min="12781" max="12781" width="5.7109375" style="243" customWidth="1"/>
    <col min="12782" max="12782" width="51.85546875" style="243" customWidth="1"/>
    <col min="12783" max="12785" width="12.5703125" style="243" customWidth="1"/>
    <col min="12786" max="12786" width="3.5703125" style="243" bestFit="1" customWidth="1"/>
    <col min="12787" max="12787" width="1.85546875" style="243" bestFit="1" customWidth="1"/>
    <col min="12788" max="12789" width="2.7109375" style="243" bestFit="1" customWidth="1"/>
    <col min="12790" max="12790" width="3.5703125" style="243" bestFit="1" customWidth="1"/>
    <col min="12791" max="12791" width="2.7109375" style="243" bestFit="1" customWidth="1"/>
    <col min="12792" max="12792" width="4.42578125" style="243" bestFit="1" customWidth="1"/>
    <col min="12793" max="12797" width="9.140625" style="243"/>
    <col min="12798" max="12809" width="2" style="243" bestFit="1" customWidth="1"/>
    <col min="12810" max="13028" width="9.140625" style="243"/>
    <col min="13029" max="13029" width="3.85546875" style="243" customWidth="1"/>
    <col min="13030" max="13030" width="4.42578125" style="243" customWidth="1"/>
    <col min="13031" max="13031" width="2.5703125" style="243" customWidth="1"/>
    <col min="13032" max="13032" width="3.5703125" style="243" customWidth="1"/>
    <col min="13033" max="13033" width="3" style="243" customWidth="1"/>
    <col min="13034" max="13034" width="4.28515625" style="243" customWidth="1"/>
    <col min="13035" max="13035" width="4.140625" style="243" customWidth="1"/>
    <col min="13036" max="13036" width="5.140625" style="243" customWidth="1"/>
    <col min="13037" max="13037" width="5.7109375" style="243" customWidth="1"/>
    <col min="13038" max="13038" width="51.85546875" style="243" customWidth="1"/>
    <col min="13039" max="13041" width="12.5703125" style="243" customWidth="1"/>
    <col min="13042" max="13042" width="3.5703125" style="243" bestFit="1" customWidth="1"/>
    <col min="13043" max="13043" width="1.85546875" style="243" bestFit="1" customWidth="1"/>
    <col min="13044" max="13045" width="2.7109375" style="243" bestFit="1" customWidth="1"/>
    <col min="13046" max="13046" width="3.5703125" style="243" bestFit="1" customWidth="1"/>
    <col min="13047" max="13047" width="2.7109375" style="243" bestFit="1" customWidth="1"/>
    <col min="13048" max="13048" width="4.42578125" style="243" bestFit="1" customWidth="1"/>
    <col min="13049" max="13053" width="9.140625" style="243"/>
    <col min="13054" max="13065" width="2" style="243" bestFit="1" customWidth="1"/>
    <col min="13066" max="13284" width="9.140625" style="243"/>
    <col min="13285" max="13285" width="3.85546875" style="243" customWidth="1"/>
    <col min="13286" max="13286" width="4.42578125" style="243" customWidth="1"/>
    <col min="13287" max="13287" width="2.5703125" style="243" customWidth="1"/>
    <col min="13288" max="13288" width="3.5703125" style="243" customWidth="1"/>
    <col min="13289" max="13289" width="3" style="243" customWidth="1"/>
    <col min="13290" max="13290" width="4.28515625" style="243" customWidth="1"/>
    <col min="13291" max="13291" width="4.140625" style="243" customWidth="1"/>
    <col min="13292" max="13292" width="5.140625" style="243" customWidth="1"/>
    <col min="13293" max="13293" width="5.7109375" style="243" customWidth="1"/>
    <col min="13294" max="13294" width="51.85546875" style="243" customWidth="1"/>
    <col min="13295" max="13297" width="12.5703125" style="243" customWidth="1"/>
    <col min="13298" max="13298" width="3.5703125" style="243" bestFit="1" customWidth="1"/>
    <col min="13299" max="13299" width="1.85546875" style="243" bestFit="1" customWidth="1"/>
    <col min="13300" max="13301" width="2.7109375" style="243" bestFit="1" customWidth="1"/>
    <col min="13302" max="13302" width="3.5703125" style="243" bestFit="1" customWidth="1"/>
    <col min="13303" max="13303" width="2.7109375" style="243" bestFit="1" customWidth="1"/>
    <col min="13304" max="13304" width="4.42578125" style="243" bestFit="1" customWidth="1"/>
    <col min="13305" max="13309" width="9.140625" style="243"/>
    <col min="13310" max="13321" width="2" style="243" bestFit="1" customWidth="1"/>
    <col min="13322" max="13540" width="9.140625" style="243"/>
    <col min="13541" max="13541" width="3.85546875" style="243" customWidth="1"/>
    <col min="13542" max="13542" width="4.42578125" style="243" customWidth="1"/>
    <col min="13543" max="13543" width="2.5703125" style="243" customWidth="1"/>
    <col min="13544" max="13544" width="3.5703125" style="243" customWidth="1"/>
    <col min="13545" max="13545" width="3" style="243" customWidth="1"/>
    <col min="13546" max="13546" width="4.28515625" style="243" customWidth="1"/>
    <col min="13547" max="13547" width="4.140625" style="243" customWidth="1"/>
    <col min="13548" max="13548" width="5.140625" style="243" customWidth="1"/>
    <col min="13549" max="13549" width="5.7109375" style="243" customWidth="1"/>
    <col min="13550" max="13550" width="51.85546875" style="243" customWidth="1"/>
    <col min="13551" max="13553" width="12.5703125" style="243" customWidth="1"/>
    <col min="13554" max="13554" width="3.5703125" style="243" bestFit="1" customWidth="1"/>
    <col min="13555" max="13555" width="1.85546875" style="243" bestFit="1" customWidth="1"/>
    <col min="13556" max="13557" width="2.7109375" style="243" bestFit="1" customWidth="1"/>
    <col min="13558" max="13558" width="3.5703125" style="243" bestFit="1" customWidth="1"/>
    <col min="13559" max="13559" width="2.7109375" style="243" bestFit="1" customWidth="1"/>
    <col min="13560" max="13560" width="4.42578125" style="243" bestFit="1" customWidth="1"/>
    <col min="13561" max="13565" width="9.140625" style="243"/>
    <col min="13566" max="13577" width="2" style="243" bestFit="1" customWidth="1"/>
    <col min="13578" max="13796" width="9.140625" style="243"/>
    <col min="13797" max="13797" width="3.85546875" style="243" customWidth="1"/>
    <col min="13798" max="13798" width="4.42578125" style="243" customWidth="1"/>
    <col min="13799" max="13799" width="2.5703125" style="243" customWidth="1"/>
    <col min="13800" max="13800" width="3.5703125" style="243" customWidth="1"/>
    <col min="13801" max="13801" width="3" style="243" customWidth="1"/>
    <col min="13802" max="13802" width="4.28515625" style="243" customWidth="1"/>
    <col min="13803" max="13803" width="4.140625" style="243" customWidth="1"/>
    <col min="13804" max="13804" width="5.140625" style="243" customWidth="1"/>
    <col min="13805" max="13805" width="5.7109375" style="243" customWidth="1"/>
    <col min="13806" max="13806" width="51.85546875" style="243" customWidth="1"/>
    <col min="13807" max="13809" width="12.5703125" style="243" customWidth="1"/>
    <col min="13810" max="13810" width="3.5703125" style="243" bestFit="1" customWidth="1"/>
    <col min="13811" max="13811" width="1.85546875" style="243" bestFit="1" customWidth="1"/>
    <col min="13812" max="13813" width="2.7109375" style="243" bestFit="1" customWidth="1"/>
    <col min="13814" max="13814" width="3.5703125" style="243" bestFit="1" customWidth="1"/>
    <col min="13815" max="13815" width="2.7109375" style="243" bestFit="1" customWidth="1"/>
    <col min="13816" max="13816" width="4.42578125" style="243" bestFit="1" customWidth="1"/>
    <col min="13817" max="13821" width="9.140625" style="243"/>
    <col min="13822" max="13833" width="2" style="243" bestFit="1" customWidth="1"/>
    <col min="13834" max="14052" width="9.140625" style="243"/>
    <col min="14053" max="14053" width="3.85546875" style="243" customWidth="1"/>
    <col min="14054" max="14054" width="4.42578125" style="243" customWidth="1"/>
    <col min="14055" max="14055" width="2.5703125" style="243" customWidth="1"/>
    <col min="14056" max="14056" width="3.5703125" style="243" customWidth="1"/>
    <col min="14057" max="14057" width="3" style="243" customWidth="1"/>
    <col min="14058" max="14058" width="4.28515625" style="243" customWidth="1"/>
    <col min="14059" max="14059" width="4.140625" style="243" customWidth="1"/>
    <col min="14060" max="14060" width="5.140625" style="243" customWidth="1"/>
    <col min="14061" max="14061" width="5.7109375" style="243" customWidth="1"/>
    <col min="14062" max="14062" width="51.85546875" style="243" customWidth="1"/>
    <col min="14063" max="14065" width="12.5703125" style="243" customWidth="1"/>
    <col min="14066" max="14066" width="3.5703125" style="243" bestFit="1" customWidth="1"/>
    <col min="14067" max="14067" width="1.85546875" style="243" bestFit="1" customWidth="1"/>
    <col min="14068" max="14069" width="2.7109375" style="243" bestFit="1" customWidth="1"/>
    <col min="14070" max="14070" width="3.5703125" style="243" bestFit="1" customWidth="1"/>
    <col min="14071" max="14071" width="2.7109375" style="243" bestFit="1" customWidth="1"/>
    <col min="14072" max="14072" width="4.42578125" style="243" bestFit="1" customWidth="1"/>
    <col min="14073" max="14077" width="9.140625" style="243"/>
    <col min="14078" max="14089" width="2" style="243" bestFit="1" customWidth="1"/>
    <col min="14090" max="14308" width="9.140625" style="243"/>
    <col min="14309" max="14309" width="3.85546875" style="243" customWidth="1"/>
    <col min="14310" max="14310" width="4.42578125" style="243" customWidth="1"/>
    <col min="14311" max="14311" width="2.5703125" style="243" customWidth="1"/>
    <col min="14312" max="14312" width="3.5703125" style="243" customWidth="1"/>
    <col min="14313" max="14313" width="3" style="243" customWidth="1"/>
    <col min="14314" max="14314" width="4.28515625" style="243" customWidth="1"/>
    <col min="14315" max="14315" width="4.140625" style="243" customWidth="1"/>
    <col min="14316" max="14316" width="5.140625" style="243" customWidth="1"/>
    <col min="14317" max="14317" width="5.7109375" style="243" customWidth="1"/>
    <col min="14318" max="14318" width="51.85546875" style="243" customWidth="1"/>
    <col min="14319" max="14321" width="12.5703125" style="243" customWidth="1"/>
    <col min="14322" max="14322" width="3.5703125" style="243" bestFit="1" customWidth="1"/>
    <col min="14323" max="14323" width="1.85546875" style="243" bestFit="1" customWidth="1"/>
    <col min="14324" max="14325" width="2.7109375" style="243" bestFit="1" customWidth="1"/>
    <col min="14326" max="14326" width="3.5703125" style="243" bestFit="1" customWidth="1"/>
    <col min="14327" max="14327" width="2.7109375" style="243" bestFit="1" customWidth="1"/>
    <col min="14328" max="14328" width="4.42578125" style="243" bestFit="1" customWidth="1"/>
    <col min="14329" max="14333" width="9.140625" style="243"/>
    <col min="14334" max="14345" width="2" style="243" bestFit="1" customWidth="1"/>
    <col min="14346" max="14564" width="9.140625" style="243"/>
    <col min="14565" max="14565" width="3.85546875" style="243" customWidth="1"/>
    <col min="14566" max="14566" width="4.42578125" style="243" customWidth="1"/>
    <col min="14567" max="14567" width="2.5703125" style="243" customWidth="1"/>
    <col min="14568" max="14568" width="3.5703125" style="243" customWidth="1"/>
    <col min="14569" max="14569" width="3" style="243" customWidth="1"/>
    <col min="14570" max="14570" width="4.28515625" style="243" customWidth="1"/>
    <col min="14571" max="14571" width="4.140625" style="243" customWidth="1"/>
    <col min="14572" max="14572" width="5.140625" style="243" customWidth="1"/>
    <col min="14573" max="14573" width="5.7109375" style="243" customWidth="1"/>
    <col min="14574" max="14574" width="51.85546875" style="243" customWidth="1"/>
    <col min="14575" max="14577" width="12.5703125" style="243" customWidth="1"/>
    <col min="14578" max="14578" width="3.5703125" style="243" bestFit="1" customWidth="1"/>
    <col min="14579" max="14579" width="1.85546875" style="243" bestFit="1" customWidth="1"/>
    <col min="14580" max="14581" width="2.7109375" style="243" bestFit="1" customWidth="1"/>
    <col min="14582" max="14582" width="3.5703125" style="243" bestFit="1" customWidth="1"/>
    <col min="14583" max="14583" width="2.7109375" style="243" bestFit="1" customWidth="1"/>
    <col min="14584" max="14584" width="4.42578125" style="243" bestFit="1" customWidth="1"/>
    <col min="14585" max="14589" width="9.140625" style="243"/>
    <col min="14590" max="14601" width="2" style="243" bestFit="1" customWidth="1"/>
    <col min="14602" max="14820" width="9.140625" style="243"/>
    <col min="14821" max="14821" width="3.85546875" style="243" customWidth="1"/>
    <col min="14822" max="14822" width="4.42578125" style="243" customWidth="1"/>
    <col min="14823" max="14823" width="2.5703125" style="243" customWidth="1"/>
    <col min="14824" max="14824" width="3.5703125" style="243" customWidth="1"/>
    <col min="14825" max="14825" width="3" style="243" customWidth="1"/>
    <col min="14826" max="14826" width="4.28515625" style="243" customWidth="1"/>
    <col min="14827" max="14827" width="4.140625" style="243" customWidth="1"/>
    <col min="14828" max="14828" width="5.140625" style="243" customWidth="1"/>
    <col min="14829" max="14829" width="5.7109375" style="243" customWidth="1"/>
    <col min="14830" max="14830" width="51.85546875" style="243" customWidth="1"/>
    <col min="14831" max="14833" width="12.5703125" style="243" customWidth="1"/>
    <col min="14834" max="14834" width="3.5703125" style="243" bestFit="1" customWidth="1"/>
    <col min="14835" max="14835" width="1.85546875" style="243" bestFit="1" customWidth="1"/>
    <col min="14836" max="14837" width="2.7109375" style="243" bestFit="1" customWidth="1"/>
    <col min="14838" max="14838" width="3.5703125" style="243" bestFit="1" customWidth="1"/>
    <col min="14839" max="14839" width="2.7109375" style="243" bestFit="1" customWidth="1"/>
    <col min="14840" max="14840" width="4.42578125" style="243" bestFit="1" customWidth="1"/>
    <col min="14841" max="14845" width="9.140625" style="243"/>
    <col min="14846" max="14857" width="2" style="243" bestFit="1" customWidth="1"/>
    <col min="14858" max="15076" width="9.140625" style="243"/>
    <col min="15077" max="15077" width="3.85546875" style="243" customWidth="1"/>
    <col min="15078" max="15078" width="4.42578125" style="243" customWidth="1"/>
    <col min="15079" max="15079" width="2.5703125" style="243" customWidth="1"/>
    <col min="15080" max="15080" width="3.5703125" style="243" customWidth="1"/>
    <col min="15081" max="15081" width="3" style="243" customWidth="1"/>
    <col min="15082" max="15082" width="4.28515625" style="243" customWidth="1"/>
    <col min="15083" max="15083" width="4.140625" style="243" customWidth="1"/>
    <col min="15084" max="15084" width="5.140625" style="243" customWidth="1"/>
    <col min="15085" max="15085" width="5.7109375" style="243" customWidth="1"/>
    <col min="15086" max="15086" width="51.85546875" style="243" customWidth="1"/>
    <col min="15087" max="15089" width="12.5703125" style="243" customWidth="1"/>
    <col min="15090" max="15090" width="3.5703125" style="243" bestFit="1" customWidth="1"/>
    <col min="15091" max="15091" width="1.85546875" style="243" bestFit="1" customWidth="1"/>
    <col min="15092" max="15093" width="2.7109375" style="243" bestFit="1" customWidth="1"/>
    <col min="15094" max="15094" width="3.5703125" style="243" bestFit="1" customWidth="1"/>
    <col min="15095" max="15095" width="2.7109375" style="243" bestFit="1" customWidth="1"/>
    <col min="15096" max="15096" width="4.42578125" style="243" bestFit="1" customWidth="1"/>
    <col min="15097" max="15101" width="9.140625" style="243"/>
    <col min="15102" max="15113" width="2" style="243" bestFit="1" customWidth="1"/>
    <col min="15114" max="15332" width="9.140625" style="243"/>
    <col min="15333" max="15333" width="3.85546875" style="243" customWidth="1"/>
    <col min="15334" max="15334" width="4.42578125" style="243" customWidth="1"/>
    <col min="15335" max="15335" width="2.5703125" style="243" customWidth="1"/>
    <col min="15336" max="15336" width="3.5703125" style="243" customWidth="1"/>
    <col min="15337" max="15337" width="3" style="243" customWidth="1"/>
    <col min="15338" max="15338" width="4.28515625" style="243" customWidth="1"/>
    <col min="15339" max="15339" width="4.140625" style="243" customWidth="1"/>
    <col min="15340" max="15340" width="5.140625" style="243" customWidth="1"/>
    <col min="15341" max="15341" width="5.7109375" style="243" customWidth="1"/>
    <col min="15342" max="15342" width="51.85546875" style="243" customWidth="1"/>
    <col min="15343" max="15345" width="12.5703125" style="243" customWidth="1"/>
    <col min="15346" max="15346" width="3.5703125" style="243" bestFit="1" customWidth="1"/>
    <col min="15347" max="15347" width="1.85546875" style="243" bestFit="1" customWidth="1"/>
    <col min="15348" max="15349" width="2.7109375" style="243" bestFit="1" customWidth="1"/>
    <col min="15350" max="15350" width="3.5703125" style="243" bestFit="1" customWidth="1"/>
    <col min="15351" max="15351" width="2.7109375" style="243" bestFit="1" customWidth="1"/>
    <col min="15352" max="15352" width="4.42578125" style="243" bestFit="1" customWidth="1"/>
    <col min="15353" max="15357" width="9.140625" style="243"/>
    <col min="15358" max="15369" width="2" style="243" bestFit="1" customWidth="1"/>
    <col min="15370" max="15588" width="9.140625" style="243"/>
    <col min="15589" max="15589" width="3.85546875" style="243" customWidth="1"/>
    <col min="15590" max="15590" width="4.42578125" style="243" customWidth="1"/>
    <col min="15591" max="15591" width="2.5703125" style="243" customWidth="1"/>
    <col min="15592" max="15592" width="3.5703125" style="243" customWidth="1"/>
    <col min="15593" max="15593" width="3" style="243" customWidth="1"/>
    <col min="15594" max="15594" width="4.28515625" style="243" customWidth="1"/>
    <col min="15595" max="15595" width="4.140625" style="243" customWidth="1"/>
    <col min="15596" max="15596" width="5.140625" style="243" customWidth="1"/>
    <col min="15597" max="15597" width="5.7109375" style="243" customWidth="1"/>
    <col min="15598" max="15598" width="51.85546875" style="243" customWidth="1"/>
    <col min="15599" max="15601" width="12.5703125" style="243" customWidth="1"/>
    <col min="15602" max="15602" width="3.5703125" style="243" bestFit="1" customWidth="1"/>
    <col min="15603" max="15603" width="1.85546875" style="243" bestFit="1" customWidth="1"/>
    <col min="15604" max="15605" width="2.7109375" style="243" bestFit="1" customWidth="1"/>
    <col min="15606" max="15606" width="3.5703125" style="243" bestFit="1" customWidth="1"/>
    <col min="15607" max="15607" width="2.7109375" style="243" bestFit="1" customWidth="1"/>
    <col min="15608" max="15608" width="4.42578125" style="243" bestFit="1" customWidth="1"/>
    <col min="15609" max="15613" width="9.140625" style="243"/>
    <col min="15614" max="15625" width="2" style="243" bestFit="1" customWidth="1"/>
    <col min="15626" max="15844" width="9.140625" style="243"/>
    <col min="15845" max="15845" width="3.85546875" style="243" customWidth="1"/>
    <col min="15846" max="15846" width="4.42578125" style="243" customWidth="1"/>
    <col min="15847" max="15847" width="2.5703125" style="243" customWidth="1"/>
    <col min="15848" max="15848" width="3.5703125" style="243" customWidth="1"/>
    <col min="15849" max="15849" width="3" style="243" customWidth="1"/>
    <col min="15850" max="15850" width="4.28515625" style="243" customWidth="1"/>
    <col min="15851" max="15851" width="4.140625" style="243" customWidth="1"/>
    <col min="15852" max="15852" width="5.140625" style="243" customWidth="1"/>
    <col min="15853" max="15853" width="5.7109375" style="243" customWidth="1"/>
    <col min="15854" max="15854" width="51.85546875" style="243" customWidth="1"/>
    <col min="15855" max="15857" width="12.5703125" style="243" customWidth="1"/>
    <col min="15858" max="15858" width="3.5703125" style="243" bestFit="1" customWidth="1"/>
    <col min="15859" max="15859" width="1.85546875" style="243" bestFit="1" customWidth="1"/>
    <col min="15860" max="15861" width="2.7109375" style="243" bestFit="1" customWidth="1"/>
    <col min="15862" max="15862" width="3.5703125" style="243" bestFit="1" customWidth="1"/>
    <col min="15863" max="15863" width="2.7109375" style="243" bestFit="1" customWidth="1"/>
    <col min="15864" max="15864" width="4.42578125" style="243" bestFit="1" customWidth="1"/>
    <col min="15865" max="15869" width="9.140625" style="243"/>
    <col min="15870" max="15881" width="2" style="243" bestFit="1" customWidth="1"/>
    <col min="15882" max="16100" width="9.140625" style="243"/>
    <col min="16101" max="16101" width="3.85546875" style="243" customWidth="1"/>
    <col min="16102" max="16102" width="4.42578125" style="243" customWidth="1"/>
    <col min="16103" max="16103" width="2.5703125" style="243" customWidth="1"/>
    <col min="16104" max="16104" width="3.5703125" style="243" customWidth="1"/>
    <col min="16105" max="16105" width="3" style="243" customWidth="1"/>
    <col min="16106" max="16106" width="4.28515625" style="243" customWidth="1"/>
    <col min="16107" max="16107" width="4.140625" style="243" customWidth="1"/>
    <col min="16108" max="16108" width="5.140625" style="243" customWidth="1"/>
    <col min="16109" max="16109" width="5.7109375" style="243" customWidth="1"/>
    <col min="16110" max="16110" width="51.85546875" style="243" customWidth="1"/>
    <col min="16111" max="16113" width="12.5703125" style="243" customWidth="1"/>
    <col min="16114" max="16114" width="3.5703125" style="243" bestFit="1" customWidth="1"/>
    <col min="16115" max="16115" width="1.85546875" style="243" bestFit="1" customWidth="1"/>
    <col min="16116" max="16117" width="2.7109375" style="243" bestFit="1" customWidth="1"/>
    <col min="16118" max="16118" width="3.5703125" style="243" bestFit="1" customWidth="1"/>
    <col min="16119" max="16119" width="2.7109375" style="243" bestFit="1" customWidth="1"/>
    <col min="16120" max="16120" width="4.42578125" style="243" bestFit="1" customWidth="1"/>
    <col min="16121" max="16125" width="9.140625" style="243"/>
    <col min="16126" max="16137" width="2" style="243" bestFit="1" customWidth="1"/>
    <col min="16138" max="16384" width="9.140625" style="243"/>
  </cols>
  <sheetData>
    <row r="1" spans="1:13" s="233" customFormat="1" ht="16.7" customHeight="1" x14ac:dyDescent="0.2">
      <c r="A1" s="231"/>
      <c r="B1" s="232"/>
      <c r="C1" s="232"/>
      <c r="D1" s="232"/>
      <c r="E1" s="232"/>
      <c r="F1" s="232"/>
      <c r="G1" s="232"/>
      <c r="H1" s="232"/>
      <c r="I1" s="232"/>
      <c r="J1" s="232"/>
      <c r="K1" s="231"/>
      <c r="L1" s="231"/>
      <c r="M1" s="260" t="s">
        <v>177</v>
      </c>
    </row>
    <row r="2" spans="1:13" s="233" customFormat="1" ht="15.75" customHeight="1" x14ac:dyDescent="0.2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303" t="s">
        <v>178</v>
      </c>
      <c r="L2" s="303"/>
      <c r="M2" s="303"/>
    </row>
    <row r="3" spans="1:13" s="233" customFormat="1" ht="15.75" customHeight="1" x14ac:dyDescent="0.2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303" t="s">
        <v>315</v>
      </c>
      <c r="L3" s="303"/>
      <c r="M3" s="303"/>
    </row>
    <row r="4" spans="1:13" s="233" customFormat="1" ht="14.25" customHeight="1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1"/>
      <c r="L4" s="292"/>
      <c r="M4" s="293" t="s">
        <v>376</v>
      </c>
    </row>
    <row r="5" spans="1:13" s="233" customFormat="1" ht="16.5" customHeight="1" x14ac:dyDescent="0.2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1"/>
      <c r="L5" s="231"/>
      <c r="M5" s="231"/>
    </row>
    <row r="6" spans="1:13" s="233" customFormat="1" ht="15.75" customHeight="1" x14ac:dyDescent="0.2">
      <c r="A6" s="304" t="s">
        <v>365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</row>
    <row r="7" spans="1:13" s="233" customFormat="1" ht="14.25" customHeight="1" x14ac:dyDescent="0.2">
      <c r="A7" s="231"/>
      <c r="B7" s="232"/>
      <c r="C7" s="232"/>
      <c r="D7" s="232"/>
      <c r="E7" s="232"/>
      <c r="F7" s="232"/>
      <c r="G7" s="232"/>
      <c r="H7" s="232"/>
      <c r="I7" s="232"/>
      <c r="J7" s="232"/>
      <c r="K7" s="231"/>
      <c r="L7" s="231"/>
      <c r="M7" s="231"/>
    </row>
    <row r="8" spans="1:13" s="233" customFormat="1" ht="15.75" customHeight="1" x14ac:dyDescent="0.2">
      <c r="A8" s="231"/>
      <c r="B8" s="232"/>
      <c r="C8" s="232"/>
      <c r="D8" s="232"/>
      <c r="E8" s="232"/>
      <c r="F8" s="232"/>
      <c r="G8" s="232"/>
      <c r="H8" s="232"/>
      <c r="I8" s="232"/>
      <c r="J8" s="232"/>
      <c r="K8" s="231"/>
      <c r="L8" s="231"/>
      <c r="M8" s="234" t="s">
        <v>179</v>
      </c>
    </row>
    <row r="9" spans="1:13" s="233" customFormat="1" ht="15" customHeight="1" x14ac:dyDescent="0.2">
      <c r="A9" s="305" t="s">
        <v>180</v>
      </c>
      <c r="B9" s="306" t="s">
        <v>181</v>
      </c>
      <c r="C9" s="307"/>
      <c r="D9" s="307"/>
      <c r="E9" s="307"/>
      <c r="F9" s="307"/>
      <c r="G9" s="307"/>
      <c r="H9" s="307"/>
      <c r="I9" s="308"/>
      <c r="J9" s="309" t="s">
        <v>182</v>
      </c>
      <c r="K9" s="310" t="s">
        <v>183</v>
      </c>
      <c r="L9" s="310" t="s">
        <v>184</v>
      </c>
      <c r="M9" s="310" t="s">
        <v>185</v>
      </c>
    </row>
    <row r="10" spans="1:13" s="233" customFormat="1" ht="138" customHeight="1" x14ac:dyDescent="0.2">
      <c r="A10" s="305"/>
      <c r="B10" s="235" t="s">
        <v>186</v>
      </c>
      <c r="C10" s="235" t="s">
        <v>187</v>
      </c>
      <c r="D10" s="235" t="s">
        <v>188</v>
      </c>
      <c r="E10" s="235" t="s">
        <v>189</v>
      </c>
      <c r="F10" s="235" t="s">
        <v>190</v>
      </c>
      <c r="G10" s="235" t="s">
        <v>191</v>
      </c>
      <c r="H10" s="235" t="s">
        <v>192</v>
      </c>
      <c r="I10" s="235" t="s">
        <v>193</v>
      </c>
      <c r="J10" s="310"/>
      <c r="K10" s="310"/>
      <c r="L10" s="310"/>
      <c r="M10" s="310"/>
    </row>
    <row r="11" spans="1:13" s="233" customFormat="1" ht="12.95" customHeight="1" x14ac:dyDescent="0.2">
      <c r="A11" s="236"/>
      <c r="B11" s="237">
        <v>1</v>
      </c>
      <c r="C11" s="237">
        <v>2</v>
      </c>
      <c r="D11" s="237">
        <v>3</v>
      </c>
      <c r="E11" s="237">
        <v>4</v>
      </c>
      <c r="F11" s="237">
        <v>5</v>
      </c>
      <c r="G11" s="237">
        <v>6</v>
      </c>
      <c r="H11" s="237">
        <v>7</v>
      </c>
      <c r="I11" s="237">
        <v>8</v>
      </c>
      <c r="J11" s="237">
        <v>9</v>
      </c>
      <c r="K11" s="238">
        <v>10</v>
      </c>
      <c r="L11" s="238">
        <v>11</v>
      </c>
      <c r="M11" s="238">
        <v>12</v>
      </c>
    </row>
    <row r="12" spans="1:13" ht="14.25" customHeight="1" x14ac:dyDescent="0.2">
      <c r="A12" s="239" t="s">
        <v>194</v>
      </c>
      <c r="B12" s="240" t="s">
        <v>195</v>
      </c>
      <c r="C12" s="240" t="s">
        <v>194</v>
      </c>
      <c r="D12" s="240" t="s">
        <v>196</v>
      </c>
      <c r="E12" s="240" t="s">
        <v>196</v>
      </c>
      <c r="F12" s="240" t="s">
        <v>195</v>
      </c>
      <c r="G12" s="240" t="s">
        <v>196</v>
      </c>
      <c r="H12" s="240" t="s">
        <v>197</v>
      </c>
      <c r="I12" s="240" t="s">
        <v>195</v>
      </c>
      <c r="J12" s="241" t="s">
        <v>198</v>
      </c>
      <c r="K12" s="242">
        <f>SUM(K13,K35,K42,K47,K50,K53)</f>
        <v>8801.9000000000015</v>
      </c>
      <c r="L12" s="242">
        <f t="shared" ref="L12:M12" si="0">SUM(L13,L35,L42,L47,L50)</f>
        <v>7318.4</v>
      </c>
      <c r="M12" s="242">
        <f t="shared" si="0"/>
        <v>7483.7</v>
      </c>
    </row>
    <row r="13" spans="1:13" ht="14.25" customHeight="1" x14ac:dyDescent="0.2">
      <c r="A13" s="239" t="s">
        <v>199</v>
      </c>
      <c r="B13" s="240" t="s">
        <v>200</v>
      </c>
      <c r="C13" s="240" t="s">
        <v>194</v>
      </c>
      <c r="D13" s="240" t="s">
        <v>201</v>
      </c>
      <c r="E13" s="240" t="s">
        <v>196</v>
      </c>
      <c r="F13" s="240" t="s">
        <v>195</v>
      </c>
      <c r="G13" s="240" t="s">
        <v>196</v>
      </c>
      <c r="H13" s="240" t="s">
        <v>197</v>
      </c>
      <c r="I13" s="240" t="s">
        <v>195</v>
      </c>
      <c r="J13" s="241" t="s">
        <v>202</v>
      </c>
      <c r="K13" s="242">
        <f>SUM(K14,K16,K21,K24,K32)</f>
        <v>8510.5</v>
      </c>
      <c r="L13" s="242">
        <f>SUM(L14,L16,L21,L24,L32)</f>
        <v>7212.7</v>
      </c>
      <c r="M13" s="242">
        <f>SUM(M14,M16,M21,M24,M32)</f>
        <v>7377.9</v>
      </c>
    </row>
    <row r="14" spans="1:13" ht="14.25" customHeight="1" x14ac:dyDescent="0.2">
      <c r="A14" s="239" t="s">
        <v>203</v>
      </c>
      <c r="B14" s="240" t="s">
        <v>200</v>
      </c>
      <c r="C14" s="240" t="s">
        <v>194</v>
      </c>
      <c r="D14" s="240" t="s">
        <v>201</v>
      </c>
      <c r="E14" s="240" t="s">
        <v>204</v>
      </c>
      <c r="F14" s="240" t="s">
        <v>195</v>
      </c>
      <c r="G14" s="240" t="s">
        <v>201</v>
      </c>
      <c r="H14" s="240" t="s">
        <v>197</v>
      </c>
      <c r="I14" s="240" t="s">
        <v>205</v>
      </c>
      <c r="J14" s="244" t="s">
        <v>206</v>
      </c>
      <c r="K14" s="250">
        <f>SUM(K15)</f>
        <v>1812.1</v>
      </c>
      <c r="L14" s="245">
        <f>SUM(L15)</f>
        <v>1915.3</v>
      </c>
      <c r="M14" s="245">
        <f>SUM(M15)</f>
        <v>2034.1</v>
      </c>
    </row>
    <row r="15" spans="1:13" ht="67.5" customHeight="1" x14ac:dyDescent="0.2">
      <c r="A15" s="239" t="s">
        <v>207</v>
      </c>
      <c r="B15" s="240" t="s">
        <v>200</v>
      </c>
      <c r="C15" s="240" t="s">
        <v>194</v>
      </c>
      <c r="D15" s="240" t="s">
        <v>201</v>
      </c>
      <c r="E15" s="240" t="s">
        <v>204</v>
      </c>
      <c r="F15" s="240" t="s">
        <v>208</v>
      </c>
      <c r="G15" s="240" t="s">
        <v>201</v>
      </c>
      <c r="H15" s="240" t="s">
        <v>197</v>
      </c>
      <c r="I15" s="240" t="s">
        <v>205</v>
      </c>
      <c r="J15" s="244" t="s">
        <v>209</v>
      </c>
      <c r="K15" s="266">
        <v>1812.1</v>
      </c>
      <c r="L15" s="266">
        <v>1915.3</v>
      </c>
      <c r="M15" s="266">
        <v>2034.1</v>
      </c>
    </row>
    <row r="16" spans="1:13" ht="27.75" customHeight="1" x14ac:dyDescent="0.2">
      <c r="A16" s="239" t="s">
        <v>210</v>
      </c>
      <c r="B16" s="240" t="s">
        <v>195</v>
      </c>
      <c r="C16" s="240" t="s">
        <v>194</v>
      </c>
      <c r="D16" s="240" t="s">
        <v>211</v>
      </c>
      <c r="E16" s="240" t="s">
        <v>196</v>
      </c>
      <c r="F16" s="240" t="s">
        <v>195</v>
      </c>
      <c r="G16" s="240" t="s">
        <v>196</v>
      </c>
      <c r="H16" s="240" t="s">
        <v>197</v>
      </c>
      <c r="I16" s="240" t="s">
        <v>195</v>
      </c>
      <c r="J16" s="241" t="s">
        <v>212</v>
      </c>
      <c r="K16" s="264">
        <f>SUM(K17:K20)</f>
        <v>1530.3</v>
      </c>
      <c r="L16" s="242">
        <f>SUM(L17:L20)</f>
        <v>1612.6000000000001</v>
      </c>
      <c r="M16" s="242">
        <f>SUM(M17:M20)</f>
        <v>1702.4</v>
      </c>
    </row>
    <row r="17" spans="1:16" ht="91.5" customHeight="1" x14ac:dyDescent="0.2">
      <c r="A17" s="239" t="s">
        <v>213</v>
      </c>
      <c r="B17" s="240" t="s">
        <v>214</v>
      </c>
      <c r="C17" s="240" t="s">
        <v>194</v>
      </c>
      <c r="D17" s="240" t="s">
        <v>211</v>
      </c>
      <c r="E17" s="240" t="s">
        <v>204</v>
      </c>
      <c r="F17" s="240" t="s">
        <v>215</v>
      </c>
      <c r="G17" s="240" t="s">
        <v>201</v>
      </c>
      <c r="H17" s="240" t="s">
        <v>197</v>
      </c>
      <c r="I17" s="240" t="s">
        <v>205</v>
      </c>
      <c r="J17" s="244" t="s">
        <v>216</v>
      </c>
      <c r="K17" s="266">
        <v>702.7</v>
      </c>
      <c r="L17" s="266">
        <v>741.3</v>
      </c>
      <c r="M17" s="266">
        <v>788.2</v>
      </c>
    </row>
    <row r="18" spans="1:16" ht="110.65" customHeight="1" x14ac:dyDescent="0.2">
      <c r="A18" s="239" t="s">
        <v>217</v>
      </c>
      <c r="B18" s="240" t="s">
        <v>214</v>
      </c>
      <c r="C18" s="240" t="s">
        <v>194</v>
      </c>
      <c r="D18" s="240" t="s">
        <v>211</v>
      </c>
      <c r="E18" s="240" t="s">
        <v>204</v>
      </c>
      <c r="F18" s="240" t="s">
        <v>218</v>
      </c>
      <c r="G18" s="240" t="s">
        <v>201</v>
      </c>
      <c r="H18" s="240" t="s">
        <v>197</v>
      </c>
      <c r="I18" s="240" t="s">
        <v>205</v>
      </c>
      <c r="J18" s="244" t="s">
        <v>219</v>
      </c>
      <c r="K18" s="266">
        <v>4</v>
      </c>
      <c r="L18" s="266">
        <v>4.2</v>
      </c>
      <c r="M18" s="266">
        <v>4.4000000000000004</v>
      </c>
    </row>
    <row r="19" spans="1:16" ht="105" customHeight="1" x14ac:dyDescent="0.2">
      <c r="A19" s="239" t="s">
        <v>220</v>
      </c>
      <c r="B19" s="240" t="s">
        <v>214</v>
      </c>
      <c r="C19" s="240" t="s">
        <v>194</v>
      </c>
      <c r="D19" s="240" t="s">
        <v>211</v>
      </c>
      <c r="E19" s="240" t="s">
        <v>204</v>
      </c>
      <c r="F19" s="240" t="s">
        <v>221</v>
      </c>
      <c r="G19" s="240" t="s">
        <v>201</v>
      </c>
      <c r="H19" s="240" t="s">
        <v>197</v>
      </c>
      <c r="I19" s="240" t="s">
        <v>205</v>
      </c>
      <c r="J19" s="244" t="s">
        <v>222</v>
      </c>
      <c r="K19" s="266">
        <v>924.3</v>
      </c>
      <c r="L19" s="266">
        <v>972.7</v>
      </c>
      <c r="M19" s="266">
        <v>1030.8</v>
      </c>
    </row>
    <row r="20" spans="1:16" ht="104.25" customHeight="1" x14ac:dyDescent="0.2">
      <c r="A20" s="239" t="s">
        <v>223</v>
      </c>
      <c r="B20" s="240" t="s">
        <v>214</v>
      </c>
      <c r="C20" s="240" t="s">
        <v>194</v>
      </c>
      <c r="D20" s="240" t="s">
        <v>211</v>
      </c>
      <c r="E20" s="240" t="s">
        <v>204</v>
      </c>
      <c r="F20" s="240" t="s">
        <v>224</v>
      </c>
      <c r="G20" s="240" t="s">
        <v>201</v>
      </c>
      <c r="H20" s="240" t="s">
        <v>197</v>
      </c>
      <c r="I20" s="240" t="s">
        <v>205</v>
      </c>
      <c r="J20" s="244" t="s">
        <v>225</v>
      </c>
      <c r="K20" s="266">
        <v>-100.7</v>
      </c>
      <c r="L20" s="266">
        <v>-105.6</v>
      </c>
      <c r="M20" s="266">
        <v>-121</v>
      </c>
    </row>
    <row r="21" spans="1:16" ht="14.25" customHeight="1" x14ac:dyDescent="0.2">
      <c r="A21" s="239" t="s">
        <v>226</v>
      </c>
      <c r="B21" s="240" t="s">
        <v>200</v>
      </c>
      <c r="C21" s="240" t="s">
        <v>194</v>
      </c>
      <c r="D21" s="240" t="s">
        <v>227</v>
      </c>
      <c r="E21" s="240" t="s">
        <v>196</v>
      </c>
      <c r="F21" s="240" t="s">
        <v>195</v>
      </c>
      <c r="G21" s="240" t="s">
        <v>196</v>
      </c>
      <c r="H21" s="240" t="s">
        <v>197</v>
      </c>
      <c r="I21" s="240" t="s">
        <v>195</v>
      </c>
      <c r="J21" s="241" t="s">
        <v>228</v>
      </c>
      <c r="K21" s="264">
        <f t="shared" ref="K21:M22" si="1">SUM(K22)</f>
        <v>500.7</v>
      </c>
      <c r="L21" s="242">
        <f t="shared" si="1"/>
        <v>351.9</v>
      </c>
      <c r="M21" s="242">
        <f t="shared" si="1"/>
        <v>363.5</v>
      </c>
    </row>
    <row r="22" spans="1:16" ht="16.7" customHeight="1" x14ac:dyDescent="0.2">
      <c r="A22" s="239" t="s">
        <v>256</v>
      </c>
      <c r="B22" s="246" t="s">
        <v>200</v>
      </c>
      <c r="C22" s="246" t="s">
        <v>194</v>
      </c>
      <c r="D22" s="246" t="s">
        <v>227</v>
      </c>
      <c r="E22" s="246" t="s">
        <v>211</v>
      </c>
      <c r="F22" s="246" t="s">
        <v>195</v>
      </c>
      <c r="G22" s="246" t="s">
        <v>201</v>
      </c>
      <c r="H22" s="246" t="s">
        <v>197</v>
      </c>
      <c r="I22" s="246" t="s">
        <v>205</v>
      </c>
      <c r="J22" s="247" t="s">
        <v>230</v>
      </c>
      <c r="K22" s="248">
        <f t="shared" si="1"/>
        <v>500.7</v>
      </c>
      <c r="L22" s="248">
        <f t="shared" si="1"/>
        <v>351.9</v>
      </c>
      <c r="M22" s="248">
        <f t="shared" si="1"/>
        <v>363.5</v>
      </c>
    </row>
    <row r="23" spans="1:16" ht="19.350000000000001" customHeight="1" x14ac:dyDescent="0.2">
      <c r="A23" s="239" t="s">
        <v>319</v>
      </c>
      <c r="B23" s="246" t="s">
        <v>200</v>
      </c>
      <c r="C23" s="246" t="s">
        <v>194</v>
      </c>
      <c r="D23" s="246" t="s">
        <v>227</v>
      </c>
      <c r="E23" s="246" t="s">
        <v>211</v>
      </c>
      <c r="F23" s="246" t="s">
        <v>208</v>
      </c>
      <c r="G23" s="246" t="s">
        <v>201</v>
      </c>
      <c r="H23" s="246" t="s">
        <v>197</v>
      </c>
      <c r="I23" s="246" t="s">
        <v>205</v>
      </c>
      <c r="J23" s="249" t="s">
        <v>230</v>
      </c>
      <c r="K23" s="245">
        <f>340.7+160</f>
        <v>500.7</v>
      </c>
      <c r="L23" s="266">
        <v>351.9</v>
      </c>
      <c r="M23" s="266">
        <v>363.5</v>
      </c>
    </row>
    <row r="24" spans="1:16" ht="14.25" customHeight="1" x14ac:dyDescent="0.2">
      <c r="A24" s="239" t="s">
        <v>276</v>
      </c>
      <c r="B24" s="240" t="s">
        <v>200</v>
      </c>
      <c r="C24" s="240" t="s">
        <v>194</v>
      </c>
      <c r="D24" s="240" t="s">
        <v>233</v>
      </c>
      <c r="E24" s="240" t="s">
        <v>196</v>
      </c>
      <c r="F24" s="240" t="s">
        <v>195</v>
      </c>
      <c r="G24" s="240" t="s">
        <v>196</v>
      </c>
      <c r="H24" s="240" t="s">
        <v>197</v>
      </c>
      <c r="I24" s="240" t="s">
        <v>195</v>
      </c>
      <c r="J24" s="241" t="s">
        <v>234</v>
      </c>
      <c r="K24" s="264">
        <f>SUM(K25,K27)</f>
        <v>4667.4000000000005</v>
      </c>
      <c r="L24" s="242">
        <f>SUM(L25,L27)</f>
        <v>3332.8999999999996</v>
      </c>
      <c r="M24" s="242">
        <f>SUM(M25,M27)</f>
        <v>3277.8999999999996</v>
      </c>
    </row>
    <row r="25" spans="1:16" ht="14.25" customHeight="1" x14ac:dyDescent="0.2">
      <c r="A25" s="239" t="s">
        <v>320</v>
      </c>
      <c r="B25" s="240" t="s">
        <v>200</v>
      </c>
      <c r="C25" s="240" t="s">
        <v>194</v>
      </c>
      <c r="D25" s="240" t="s">
        <v>233</v>
      </c>
      <c r="E25" s="240" t="s">
        <v>201</v>
      </c>
      <c r="F25" s="240" t="s">
        <v>195</v>
      </c>
      <c r="G25" s="240" t="s">
        <v>196</v>
      </c>
      <c r="H25" s="240" t="s">
        <v>197</v>
      </c>
      <c r="I25" s="240" t="s">
        <v>205</v>
      </c>
      <c r="J25" s="251" t="s">
        <v>235</v>
      </c>
      <c r="K25" s="289">
        <f>SUM(K26)</f>
        <v>542.29999999999995</v>
      </c>
      <c r="L25" s="252">
        <f>SUM(L26)</f>
        <v>553.70000000000005</v>
      </c>
      <c r="M25" s="252">
        <f>SUM(M26)</f>
        <v>565.29999999999995</v>
      </c>
    </row>
    <row r="26" spans="1:16" ht="41.1" customHeight="1" x14ac:dyDescent="0.2">
      <c r="A26" s="239" t="s">
        <v>229</v>
      </c>
      <c r="B26" s="240" t="s">
        <v>200</v>
      </c>
      <c r="C26" s="240" t="s">
        <v>194</v>
      </c>
      <c r="D26" s="240" t="s">
        <v>233</v>
      </c>
      <c r="E26" s="240" t="s">
        <v>201</v>
      </c>
      <c r="F26" s="240" t="s">
        <v>236</v>
      </c>
      <c r="G26" s="240" t="s">
        <v>226</v>
      </c>
      <c r="H26" s="240" t="s">
        <v>197</v>
      </c>
      <c r="I26" s="240" t="s">
        <v>205</v>
      </c>
      <c r="J26" s="244" t="s">
        <v>237</v>
      </c>
      <c r="K26" s="271">
        <v>542.29999999999995</v>
      </c>
      <c r="L26" s="271">
        <v>553.70000000000005</v>
      </c>
      <c r="M26" s="271">
        <v>565.29999999999995</v>
      </c>
    </row>
    <row r="27" spans="1:16" ht="17.45" customHeight="1" x14ac:dyDescent="0.2">
      <c r="A27" s="239" t="s">
        <v>231</v>
      </c>
      <c r="B27" s="240" t="s">
        <v>200</v>
      </c>
      <c r="C27" s="240" t="s">
        <v>194</v>
      </c>
      <c r="D27" s="240" t="s">
        <v>233</v>
      </c>
      <c r="E27" s="240" t="s">
        <v>196</v>
      </c>
      <c r="F27" s="240" t="s">
        <v>195</v>
      </c>
      <c r="G27" s="240" t="s">
        <v>196</v>
      </c>
      <c r="H27" s="240" t="s">
        <v>197</v>
      </c>
      <c r="I27" s="240" t="s">
        <v>205</v>
      </c>
      <c r="J27" s="251" t="s">
        <v>238</v>
      </c>
      <c r="K27" s="248">
        <f>SUM(K28,K30)</f>
        <v>4125.1000000000004</v>
      </c>
      <c r="L27" s="252">
        <f>SUM(L28,L30)</f>
        <v>2779.2</v>
      </c>
      <c r="M27" s="252">
        <f>SUM(M28,M30)</f>
        <v>2712.6</v>
      </c>
    </row>
    <row r="28" spans="1:16" ht="18.600000000000001" customHeight="1" x14ac:dyDescent="0.2">
      <c r="A28" s="239" t="s">
        <v>321</v>
      </c>
      <c r="B28" s="240" t="s">
        <v>200</v>
      </c>
      <c r="C28" s="240" t="s">
        <v>194</v>
      </c>
      <c r="D28" s="240" t="s">
        <v>233</v>
      </c>
      <c r="E28" s="240" t="s">
        <v>233</v>
      </c>
      <c r="F28" s="240" t="s">
        <v>236</v>
      </c>
      <c r="G28" s="240" t="s">
        <v>196</v>
      </c>
      <c r="H28" s="240" t="s">
        <v>197</v>
      </c>
      <c r="I28" s="240" t="s">
        <v>205</v>
      </c>
      <c r="J28" s="244" t="s">
        <v>239</v>
      </c>
      <c r="K28" s="250">
        <f>SUM(K29)</f>
        <v>1819.9</v>
      </c>
      <c r="L28" s="245">
        <f>SUM(L29)</f>
        <v>1823.5</v>
      </c>
      <c r="M28" s="245">
        <f>SUM(M29)</f>
        <v>1827.1</v>
      </c>
    </row>
    <row r="29" spans="1:16" ht="30.95" customHeight="1" x14ac:dyDescent="0.2">
      <c r="A29" s="239" t="s">
        <v>322</v>
      </c>
      <c r="B29" s="240" t="s">
        <v>200</v>
      </c>
      <c r="C29" s="240" t="s">
        <v>194</v>
      </c>
      <c r="D29" s="240" t="s">
        <v>233</v>
      </c>
      <c r="E29" s="240" t="s">
        <v>233</v>
      </c>
      <c r="F29" s="240" t="s">
        <v>240</v>
      </c>
      <c r="G29" s="240" t="s">
        <v>226</v>
      </c>
      <c r="H29" s="240" t="s">
        <v>197</v>
      </c>
      <c r="I29" s="240" t="s">
        <v>205</v>
      </c>
      <c r="J29" s="244" t="s">
        <v>241</v>
      </c>
      <c r="K29" s="271">
        <v>1819.9</v>
      </c>
      <c r="L29" s="271">
        <v>1823.5</v>
      </c>
      <c r="M29" s="271">
        <v>1827.1</v>
      </c>
    </row>
    <row r="30" spans="1:16" ht="21.95" customHeight="1" x14ac:dyDescent="0.2">
      <c r="A30" s="239" t="s">
        <v>232</v>
      </c>
      <c r="B30" s="240" t="s">
        <v>200</v>
      </c>
      <c r="C30" s="240" t="s">
        <v>194</v>
      </c>
      <c r="D30" s="240" t="s">
        <v>233</v>
      </c>
      <c r="E30" s="240" t="s">
        <v>233</v>
      </c>
      <c r="F30" s="240" t="s">
        <v>242</v>
      </c>
      <c r="G30" s="240" t="s">
        <v>196</v>
      </c>
      <c r="H30" s="240" t="s">
        <v>197</v>
      </c>
      <c r="I30" s="240" t="s">
        <v>205</v>
      </c>
      <c r="J30" s="244" t="s">
        <v>243</v>
      </c>
      <c r="K30" s="250">
        <f>SUM(K31)</f>
        <v>2305.1999999999998</v>
      </c>
      <c r="L30" s="245">
        <f>SUM(L31)</f>
        <v>955.7</v>
      </c>
      <c r="M30" s="245">
        <f>SUM(M31)</f>
        <v>885.5</v>
      </c>
    </row>
    <row r="31" spans="1:16" ht="37.35" customHeight="1" x14ac:dyDescent="0.2">
      <c r="A31" s="239" t="s">
        <v>296</v>
      </c>
      <c r="B31" s="240" t="s">
        <v>200</v>
      </c>
      <c r="C31" s="240" t="s">
        <v>194</v>
      </c>
      <c r="D31" s="240" t="s">
        <v>233</v>
      </c>
      <c r="E31" s="240" t="s">
        <v>233</v>
      </c>
      <c r="F31" s="240" t="s">
        <v>244</v>
      </c>
      <c r="G31" s="240" t="s">
        <v>226</v>
      </c>
      <c r="H31" s="240" t="s">
        <v>197</v>
      </c>
      <c r="I31" s="240" t="s">
        <v>205</v>
      </c>
      <c r="J31" s="244" t="s">
        <v>245</v>
      </c>
      <c r="K31" s="296">
        <f>1031.5+199.4-27.9+800+274.2+28</f>
        <v>2305.1999999999998</v>
      </c>
      <c r="L31" s="266">
        <v>955.7</v>
      </c>
      <c r="M31" s="266">
        <v>885.5</v>
      </c>
      <c r="O31" s="283"/>
      <c r="P31" s="282"/>
    </row>
    <row r="32" spans="1:16" ht="15" hidden="1" customHeight="1" x14ac:dyDescent="0.2">
      <c r="A32" s="239" t="s">
        <v>323</v>
      </c>
      <c r="B32" s="240" t="s">
        <v>176</v>
      </c>
      <c r="C32" s="240" t="s">
        <v>194</v>
      </c>
      <c r="D32" s="240" t="s">
        <v>247</v>
      </c>
      <c r="E32" s="240" t="s">
        <v>196</v>
      </c>
      <c r="F32" s="240" t="s">
        <v>195</v>
      </c>
      <c r="G32" s="240" t="s">
        <v>196</v>
      </c>
      <c r="H32" s="240" t="s">
        <v>197</v>
      </c>
      <c r="I32" s="240" t="s">
        <v>195</v>
      </c>
      <c r="J32" s="241" t="s">
        <v>248</v>
      </c>
      <c r="K32" s="242">
        <f t="shared" ref="K32:M33" si="2">SUM(K33)</f>
        <v>0</v>
      </c>
      <c r="L32" s="242">
        <f t="shared" si="2"/>
        <v>0</v>
      </c>
      <c r="M32" s="242">
        <f t="shared" si="2"/>
        <v>0</v>
      </c>
    </row>
    <row r="33" spans="1:15" ht="54.6" hidden="1" customHeight="1" x14ac:dyDescent="0.2">
      <c r="A33" s="239" t="s">
        <v>324</v>
      </c>
      <c r="B33" s="246" t="s">
        <v>176</v>
      </c>
      <c r="C33" s="240" t="s">
        <v>194</v>
      </c>
      <c r="D33" s="240" t="s">
        <v>247</v>
      </c>
      <c r="E33" s="240" t="s">
        <v>250</v>
      </c>
      <c r="F33" s="240" t="s">
        <v>195</v>
      </c>
      <c r="G33" s="240" t="s">
        <v>201</v>
      </c>
      <c r="H33" s="240" t="s">
        <v>197</v>
      </c>
      <c r="I33" s="240" t="s">
        <v>205</v>
      </c>
      <c r="J33" s="244" t="s">
        <v>251</v>
      </c>
      <c r="K33" s="245">
        <f t="shared" si="2"/>
        <v>0</v>
      </c>
      <c r="L33" s="245">
        <f t="shared" si="2"/>
        <v>0</v>
      </c>
      <c r="M33" s="245">
        <f t="shared" si="2"/>
        <v>0</v>
      </c>
    </row>
    <row r="34" spans="1:15" ht="40.5" hidden="1" customHeight="1" x14ac:dyDescent="0.2">
      <c r="A34" s="239" t="s">
        <v>246</v>
      </c>
      <c r="B34" s="246" t="s">
        <v>176</v>
      </c>
      <c r="C34" s="240" t="s">
        <v>194</v>
      </c>
      <c r="D34" s="240" t="s">
        <v>247</v>
      </c>
      <c r="E34" s="240" t="s">
        <v>250</v>
      </c>
      <c r="F34" s="240" t="s">
        <v>253</v>
      </c>
      <c r="G34" s="240" t="s">
        <v>201</v>
      </c>
      <c r="H34" s="240" t="s">
        <v>197</v>
      </c>
      <c r="I34" s="240" t="s">
        <v>205</v>
      </c>
      <c r="J34" s="244" t="s">
        <v>254</v>
      </c>
      <c r="K34" s="266">
        <v>0</v>
      </c>
      <c r="L34" s="266">
        <v>0</v>
      </c>
      <c r="M34" s="266">
        <v>0</v>
      </c>
    </row>
    <row r="35" spans="1:15" ht="40.5" customHeight="1" x14ac:dyDescent="0.2">
      <c r="A35" s="239" t="s">
        <v>249</v>
      </c>
      <c r="B35" s="240" t="s">
        <v>176</v>
      </c>
      <c r="C35" s="240" t="s">
        <v>194</v>
      </c>
      <c r="D35" s="240" t="s">
        <v>256</v>
      </c>
      <c r="E35" s="240" t="s">
        <v>196</v>
      </c>
      <c r="F35" s="240" t="s">
        <v>195</v>
      </c>
      <c r="G35" s="240" t="s">
        <v>196</v>
      </c>
      <c r="H35" s="240" t="s">
        <v>197</v>
      </c>
      <c r="I35" s="240" t="s">
        <v>195</v>
      </c>
      <c r="J35" s="241" t="s">
        <v>257</v>
      </c>
      <c r="K35" s="264">
        <f>SUM(K36,K38,K40)</f>
        <v>105.7</v>
      </c>
      <c r="L35" s="242">
        <f>SUM(L36,L38,L40)</f>
        <v>101.8</v>
      </c>
      <c r="M35" s="242">
        <f>SUM(M36,M38,M40)</f>
        <v>101.8</v>
      </c>
    </row>
    <row r="36" spans="1:15" ht="67.5" hidden="1" customHeight="1" x14ac:dyDescent="0.2">
      <c r="A36" s="239" t="s">
        <v>252</v>
      </c>
      <c r="B36" s="246" t="s">
        <v>176</v>
      </c>
      <c r="C36" s="240" t="s">
        <v>194</v>
      </c>
      <c r="D36" s="240" t="s">
        <v>256</v>
      </c>
      <c r="E36" s="240" t="s">
        <v>227</v>
      </c>
      <c r="F36" s="240" t="s">
        <v>253</v>
      </c>
      <c r="G36" s="240" t="s">
        <v>196</v>
      </c>
      <c r="H36" s="240" t="s">
        <v>197</v>
      </c>
      <c r="I36" s="240" t="s">
        <v>259</v>
      </c>
      <c r="J36" s="244" t="s">
        <v>260</v>
      </c>
      <c r="K36" s="245">
        <f>SUM(K37)</f>
        <v>0</v>
      </c>
      <c r="L36" s="245">
        <f>SUM(L37)</f>
        <v>0</v>
      </c>
      <c r="M36" s="245">
        <f>SUM(M37)</f>
        <v>0</v>
      </c>
    </row>
    <row r="37" spans="1:15" ht="60.4" hidden="1" customHeight="1" x14ac:dyDescent="0.2">
      <c r="A37" s="239" t="s">
        <v>255</v>
      </c>
      <c r="B37" s="240" t="s">
        <v>176</v>
      </c>
      <c r="C37" s="240" t="s">
        <v>194</v>
      </c>
      <c r="D37" s="240" t="s">
        <v>256</v>
      </c>
      <c r="E37" s="240" t="s">
        <v>227</v>
      </c>
      <c r="F37" s="240" t="s">
        <v>262</v>
      </c>
      <c r="G37" s="240" t="s">
        <v>226</v>
      </c>
      <c r="H37" s="240" t="s">
        <v>197</v>
      </c>
      <c r="I37" s="240" t="s">
        <v>259</v>
      </c>
      <c r="J37" s="244" t="s">
        <v>263</v>
      </c>
      <c r="K37" s="266">
        <v>0</v>
      </c>
      <c r="L37" s="266">
        <v>0</v>
      </c>
      <c r="M37" s="266">
        <v>0</v>
      </c>
    </row>
    <row r="38" spans="1:15" ht="78.75" customHeight="1" x14ac:dyDescent="0.2">
      <c r="A38" s="239" t="s">
        <v>325</v>
      </c>
      <c r="B38" s="240" t="s">
        <v>176</v>
      </c>
      <c r="C38" s="240" t="s">
        <v>194</v>
      </c>
      <c r="D38" s="240" t="s">
        <v>256</v>
      </c>
      <c r="E38" s="240" t="s">
        <v>227</v>
      </c>
      <c r="F38" s="240" t="s">
        <v>236</v>
      </c>
      <c r="G38" s="240" t="s">
        <v>196</v>
      </c>
      <c r="H38" s="240" t="s">
        <v>197</v>
      </c>
      <c r="I38" s="240" t="s">
        <v>259</v>
      </c>
      <c r="J38" s="244" t="s">
        <v>265</v>
      </c>
      <c r="K38" s="250">
        <f>SUM(K39)</f>
        <v>105.7</v>
      </c>
      <c r="L38" s="245">
        <f>SUM(L39)</f>
        <v>101.8</v>
      </c>
      <c r="M38" s="245">
        <f>SUM(M39)</f>
        <v>101.8</v>
      </c>
    </row>
    <row r="39" spans="1:15" ht="66.75" customHeight="1" x14ac:dyDescent="0.2">
      <c r="A39" s="239" t="s">
        <v>326</v>
      </c>
      <c r="B39" s="240" t="s">
        <v>176</v>
      </c>
      <c r="C39" s="240" t="s">
        <v>194</v>
      </c>
      <c r="D39" s="240" t="s">
        <v>256</v>
      </c>
      <c r="E39" s="240" t="s">
        <v>227</v>
      </c>
      <c r="F39" s="240" t="s">
        <v>267</v>
      </c>
      <c r="G39" s="240" t="s">
        <v>226</v>
      </c>
      <c r="H39" s="240" t="s">
        <v>197</v>
      </c>
      <c r="I39" s="240" t="s">
        <v>259</v>
      </c>
      <c r="J39" s="244" t="s">
        <v>268</v>
      </c>
      <c r="K39" s="296">
        <f>101.8+3.9</f>
        <v>105.7</v>
      </c>
      <c r="L39" s="272">
        <v>101.8</v>
      </c>
      <c r="M39" s="266">
        <v>101.8</v>
      </c>
      <c r="N39" s="283"/>
    </row>
    <row r="40" spans="1:15" ht="72.599999999999994" hidden="1" customHeight="1" x14ac:dyDescent="0.2">
      <c r="A40" s="239" t="s">
        <v>298</v>
      </c>
      <c r="B40" s="246" t="s">
        <v>176</v>
      </c>
      <c r="C40" s="240" t="s">
        <v>194</v>
      </c>
      <c r="D40" s="240" t="s">
        <v>256</v>
      </c>
      <c r="E40" s="240" t="s">
        <v>270</v>
      </c>
      <c r="F40" s="240" t="s">
        <v>271</v>
      </c>
      <c r="G40" s="240" t="s">
        <v>196</v>
      </c>
      <c r="H40" s="240" t="s">
        <v>197</v>
      </c>
      <c r="I40" s="240" t="s">
        <v>259</v>
      </c>
      <c r="J40" s="244" t="s">
        <v>272</v>
      </c>
      <c r="K40" s="245">
        <f>SUM(K41)</f>
        <v>0</v>
      </c>
      <c r="L40" s="253">
        <f>SUM(L41)</f>
        <v>0</v>
      </c>
      <c r="M40" s="245">
        <f>SUM(M41)</f>
        <v>0</v>
      </c>
    </row>
    <row r="41" spans="1:15" ht="72.599999999999994" hidden="1" customHeight="1" x14ac:dyDescent="0.2">
      <c r="A41" s="239" t="s">
        <v>300</v>
      </c>
      <c r="B41" s="240" t="s">
        <v>176</v>
      </c>
      <c r="C41" s="240" t="s">
        <v>194</v>
      </c>
      <c r="D41" s="240" t="s">
        <v>256</v>
      </c>
      <c r="E41" s="240" t="s">
        <v>270</v>
      </c>
      <c r="F41" s="240" t="s">
        <v>271</v>
      </c>
      <c r="G41" s="240" t="s">
        <v>226</v>
      </c>
      <c r="H41" s="240" t="s">
        <v>197</v>
      </c>
      <c r="I41" s="240" t="s">
        <v>259</v>
      </c>
      <c r="J41" s="244" t="s">
        <v>274</v>
      </c>
      <c r="K41" s="266">
        <v>0</v>
      </c>
      <c r="L41" s="272">
        <v>0</v>
      </c>
      <c r="M41" s="266">
        <v>0</v>
      </c>
    </row>
    <row r="42" spans="1:15" ht="28.5" customHeight="1" x14ac:dyDescent="0.2">
      <c r="A42" s="239" t="s">
        <v>258</v>
      </c>
      <c r="B42" s="240" t="s">
        <v>176</v>
      </c>
      <c r="C42" s="240" t="s">
        <v>194</v>
      </c>
      <c r="D42" s="240" t="s">
        <v>276</v>
      </c>
      <c r="E42" s="240" t="s">
        <v>196</v>
      </c>
      <c r="F42" s="240" t="s">
        <v>195</v>
      </c>
      <c r="G42" s="240" t="s">
        <v>196</v>
      </c>
      <c r="H42" s="240" t="s">
        <v>197</v>
      </c>
      <c r="I42" s="240" t="s">
        <v>195</v>
      </c>
      <c r="J42" s="241" t="s">
        <v>277</v>
      </c>
      <c r="K42" s="264">
        <f>SUM(K43,K45)</f>
        <v>0</v>
      </c>
      <c r="L42" s="242">
        <f>SUM(L43,L45)</f>
        <v>3.9</v>
      </c>
      <c r="M42" s="242">
        <f>SUM(M43,M45)</f>
        <v>4</v>
      </c>
    </row>
    <row r="43" spans="1:15" ht="25.7" customHeight="1" x14ac:dyDescent="0.2">
      <c r="A43" s="239" t="s">
        <v>261</v>
      </c>
      <c r="B43" s="240" t="s">
        <v>176</v>
      </c>
      <c r="C43" s="240" t="s">
        <v>194</v>
      </c>
      <c r="D43" s="240" t="s">
        <v>276</v>
      </c>
      <c r="E43" s="240" t="s">
        <v>196</v>
      </c>
      <c r="F43" s="240" t="s">
        <v>195</v>
      </c>
      <c r="G43" s="240" t="s">
        <v>196</v>
      </c>
      <c r="H43" s="240" t="s">
        <v>197</v>
      </c>
      <c r="I43" s="240" t="s">
        <v>279</v>
      </c>
      <c r="J43" s="244" t="s">
        <v>280</v>
      </c>
      <c r="K43" s="250">
        <f>SUM(K44)</f>
        <v>0</v>
      </c>
      <c r="L43" s="245">
        <f>SUM(L44)</f>
        <v>3.9</v>
      </c>
      <c r="M43" s="245">
        <f>SUM(M44)</f>
        <v>4</v>
      </c>
    </row>
    <row r="44" spans="1:15" ht="41.25" customHeight="1" x14ac:dyDescent="0.2">
      <c r="A44" s="239" t="s">
        <v>264</v>
      </c>
      <c r="B44" s="240" t="s">
        <v>176</v>
      </c>
      <c r="C44" s="240" t="s">
        <v>194</v>
      </c>
      <c r="D44" s="240" t="s">
        <v>276</v>
      </c>
      <c r="E44" s="240" t="s">
        <v>204</v>
      </c>
      <c r="F44" s="240" t="s">
        <v>282</v>
      </c>
      <c r="G44" s="240" t="s">
        <v>226</v>
      </c>
      <c r="H44" s="240" t="s">
        <v>197</v>
      </c>
      <c r="I44" s="240" t="s">
        <v>279</v>
      </c>
      <c r="J44" s="244" t="s">
        <v>283</v>
      </c>
      <c r="K44" s="296">
        <f>3.9-3.9</f>
        <v>0</v>
      </c>
      <c r="L44" s="266">
        <v>3.9</v>
      </c>
      <c r="M44" s="266">
        <v>4</v>
      </c>
      <c r="N44" s="273"/>
    </row>
    <row r="45" spans="1:15" ht="22.5" hidden="1" customHeight="1" x14ac:dyDescent="0.2">
      <c r="A45" s="239" t="s">
        <v>266</v>
      </c>
      <c r="B45" s="246" t="s">
        <v>176</v>
      </c>
      <c r="C45" s="240" t="s">
        <v>194</v>
      </c>
      <c r="D45" s="240" t="s">
        <v>276</v>
      </c>
      <c r="E45" s="240" t="s">
        <v>204</v>
      </c>
      <c r="F45" s="240" t="s">
        <v>285</v>
      </c>
      <c r="G45" s="240" t="s">
        <v>196</v>
      </c>
      <c r="H45" s="240" t="s">
        <v>197</v>
      </c>
      <c r="I45" s="240" t="s">
        <v>279</v>
      </c>
      <c r="J45" s="244" t="s">
        <v>286</v>
      </c>
      <c r="K45" s="250">
        <f>SUM(K46)</f>
        <v>0</v>
      </c>
      <c r="L45" s="245">
        <f>SUM(L46)</f>
        <v>0</v>
      </c>
      <c r="M45" s="245">
        <f>SUM(M46)</f>
        <v>0</v>
      </c>
    </row>
    <row r="46" spans="1:15" ht="35.25" hidden="1" customHeight="1" x14ac:dyDescent="0.2">
      <c r="A46" s="239" t="s">
        <v>269</v>
      </c>
      <c r="B46" s="240" t="s">
        <v>176</v>
      </c>
      <c r="C46" s="240" t="s">
        <v>194</v>
      </c>
      <c r="D46" s="240" t="s">
        <v>276</v>
      </c>
      <c r="E46" s="240" t="s">
        <v>204</v>
      </c>
      <c r="F46" s="240" t="s">
        <v>288</v>
      </c>
      <c r="G46" s="240" t="s">
        <v>226</v>
      </c>
      <c r="H46" s="240" t="s">
        <v>197</v>
      </c>
      <c r="I46" s="240" t="s">
        <v>279</v>
      </c>
      <c r="J46" s="244" t="s">
        <v>289</v>
      </c>
      <c r="K46" s="266">
        <v>0</v>
      </c>
      <c r="L46" s="266">
        <v>0</v>
      </c>
      <c r="M46" s="266">
        <v>0</v>
      </c>
      <c r="O46" s="265"/>
    </row>
    <row r="47" spans="1:15" ht="35.25" hidden="1" customHeight="1" x14ac:dyDescent="0.2">
      <c r="A47" s="239"/>
      <c r="B47" s="285" t="s">
        <v>195</v>
      </c>
      <c r="C47" s="285" t="s">
        <v>194</v>
      </c>
      <c r="D47" s="285" t="s">
        <v>320</v>
      </c>
      <c r="E47" s="285" t="s">
        <v>196</v>
      </c>
      <c r="F47" s="285" t="s">
        <v>195</v>
      </c>
      <c r="G47" s="285" t="s">
        <v>196</v>
      </c>
      <c r="H47" s="285" t="s">
        <v>197</v>
      </c>
      <c r="I47" s="285" t="s">
        <v>195</v>
      </c>
      <c r="J47" s="286" t="s">
        <v>355</v>
      </c>
      <c r="K47" s="250">
        <f>SUM(K48)</f>
        <v>0</v>
      </c>
      <c r="L47" s="250">
        <f t="shared" ref="L47:M48" si="3">SUM(L48)</f>
        <v>0</v>
      </c>
      <c r="M47" s="250">
        <f t="shared" si="3"/>
        <v>0</v>
      </c>
      <c r="O47" s="265"/>
    </row>
    <row r="48" spans="1:15" ht="66.75" hidden="1" customHeight="1" x14ac:dyDescent="0.2">
      <c r="A48" s="239"/>
      <c r="B48" s="285" t="s">
        <v>176</v>
      </c>
      <c r="C48" s="285" t="s">
        <v>194</v>
      </c>
      <c r="D48" s="285" t="s">
        <v>320</v>
      </c>
      <c r="E48" s="285" t="s">
        <v>204</v>
      </c>
      <c r="F48" s="285" t="s">
        <v>356</v>
      </c>
      <c r="G48" s="285" t="s">
        <v>196</v>
      </c>
      <c r="H48" s="285" t="s">
        <v>197</v>
      </c>
      <c r="I48" s="285" t="s">
        <v>357</v>
      </c>
      <c r="J48" s="287" t="s">
        <v>358</v>
      </c>
      <c r="K48" s="250">
        <f>SUM(K49)</f>
        <v>0</v>
      </c>
      <c r="L48" s="250">
        <f t="shared" si="3"/>
        <v>0</v>
      </c>
      <c r="M48" s="250">
        <f t="shared" si="3"/>
        <v>0</v>
      </c>
      <c r="O48" s="265"/>
    </row>
    <row r="49" spans="1:37" ht="87" hidden="1" customHeight="1" x14ac:dyDescent="0.2">
      <c r="A49" s="239"/>
      <c r="B49" s="285" t="s">
        <v>176</v>
      </c>
      <c r="C49" s="285" t="s">
        <v>194</v>
      </c>
      <c r="D49" s="285" t="s">
        <v>320</v>
      </c>
      <c r="E49" s="285" t="s">
        <v>204</v>
      </c>
      <c r="F49" s="285" t="s">
        <v>356</v>
      </c>
      <c r="G49" s="285" t="s">
        <v>226</v>
      </c>
      <c r="H49" s="285" t="s">
        <v>197</v>
      </c>
      <c r="I49" s="285" t="s">
        <v>357</v>
      </c>
      <c r="J49" s="288" t="s">
        <v>359</v>
      </c>
      <c r="K49" s="250">
        <v>0</v>
      </c>
      <c r="L49" s="250">
        <v>0</v>
      </c>
      <c r="M49" s="250">
        <v>0</v>
      </c>
      <c r="O49" s="265"/>
    </row>
    <row r="50" spans="1:37" ht="20.25" customHeight="1" x14ac:dyDescent="0.2">
      <c r="A50" s="239"/>
      <c r="B50" s="285" t="s">
        <v>195</v>
      </c>
      <c r="C50" s="285" t="s">
        <v>194</v>
      </c>
      <c r="D50" s="285" t="s">
        <v>231</v>
      </c>
      <c r="E50" s="285" t="s">
        <v>196</v>
      </c>
      <c r="F50" s="285" t="s">
        <v>195</v>
      </c>
      <c r="G50" s="285" t="s">
        <v>196</v>
      </c>
      <c r="H50" s="285" t="s">
        <v>197</v>
      </c>
      <c r="I50" s="285" t="s">
        <v>195</v>
      </c>
      <c r="J50" s="286" t="s">
        <v>360</v>
      </c>
      <c r="K50" s="250">
        <f>SUM(K51)</f>
        <v>123.7</v>
      </c>
      <c r="L50" s="250">
        <f t="shared" ref="L50:M50" si="4">SUM(L51)</f>
        <v>0</v>
      </c>
      <c r="M50" s="250">
        <f t="shared" si="4"/>
        <v>0</v>
      </c>
      <c r="O50" s="265"/>
    </row>
    <row r="51" spans="1:37" ht="57" customHeight="1" x14ac:dyDescent="0.2">
      <c r="A51" s="239"/>
      <c r="B51" s="285" t="s">
        <v>176</v>
      </c>
      <c r="C51" s="285" t="s">
        <v>194</v>
      </c>
      <c r="D51" s="285" t="s">
        <v>231</v>
      </c>
      <c r="E51" s="285" t="s">
        <v>226</v>
      </c>
      <c r="F51" s="285" t="s">
        <v>362</v>
      </c>
      <c r="G51" s="285" t="s">
        <v>196</v>
      </c>
      <c r="H51" s="285" t="s">
        <v>197</v>
      </c>
      <c r="I51" s="285" t="s">
        <v>361</v>
      </c>
      <c r="J51" s="287" t="s">
        <v>364</v>
      </c>
      <c r="K51" s="250">
        <f>SUM(K52)</f>
        <v>123.7</v>
      </c>
      <c r="L51" s="250">
        <f t="shared" ref="L51:M51" si="5">SUM(L52)</f>
        <v>0</v>
      </c>
      <c r="M51" s="250">
        <f t="shared" si="5"/>
        <v>0</v>
      </c>
      <c r="O51" s="265"/>
    </row>
    <row r="52" spans="1:37" ht="59.25" customHeight="1" x14ac:dyDescent="0.2">
      <c r="A52" s="239"/>
      <c r="B52" s="285" t="s">
        <v>176</v>
      </c>
      <c r="C52" s="285" t="s">
        <v>194</v>
      </c>
      <c r="D52" s="285" t="s">
        <v>231</v>
      </c>
      <c r="E52" s="285" t="s">
        <v>226</v>
      </c>
      <c r="F52" s="285" t="s">
        <v>362</v>
      </c>
      <c r="G52" s="285" t="s">
        <v>196</v>
      </c>
      <c r="H52" s="285" t="s">
        <v>197</v>
      </c>
      <c r="I52" s="285" t="s">
        <v>361</v>
      </c>
      <c r="J52" s="287" t="s">
        <v>363</v>
      </c>
      <c r="K52" s="266">
        <v>123.7</v>
      </c>
      <c r="L52" s="266">
        <v>0</v>
      </c>
      <c r="M52" s="266">
        <v>0</v>
      </c>
      <c r="O52" s="265"/>
    </row>
    <row r="53" spans="1:37" ht="20.25" customHeight="1" x14ac:dyDescent="0.2">
      <c r="A53" s="239"/>
      <c r="B53" s="285" t="s">
        <v>195</v>
      </c>
      <c r="C53" s="285" t="s">
        <v>194</v>
      </c>
      <c r="D53" s="285" t="s">
        <v>321</v>
      </c>
      <c r="E53" s="285" t="s">
        <v>196</v>
      </c>
      <c r="F53" s="285" t="s">
        <v>195</v>
      </c>
      <c r="G53" s="285" t="s">
        <v>196</v>
      </c>
      <c r="H53" s="285" t="s">
        <v>197</v>
      </c>
      <c r="I53" s="285" t="s">
        <v>195</v>
      </c>
      <c r="J53" s="286" t="s">
        <v>373</v>
      </c>
      <c r="K53" s="264">
        <f>K54</f>
        <v>62</v>
      </c>
      <c r="L53" s="264">
        <f t="shared" ref="L53:M53" si="6">L54</f>
        <v>0</v>
      </c>
      <c r="M53" s="264">
        <f t="shared" si="6"/>
        <v>0</v>
      </c>
      <c r="O53" s="265"/>
    </row>
    <row r="54" spans="1:37" ht="25.5" x14ac:dyDescent="0.2">
      <c r="A54" s="239"/>
      <c r="B54" s="285" t="s">
        <v>176</v>
      </c>
      <c r="C54" s="285" t="s">
        <v>194</v>
      </c>
      <c r="D54" s="285" t="s">
        <v>321</v>
      </c>
      <c r="E54" s="285" t="s">
        <v>229</v>
      </c>
      <c r="F54" s="285" t="s">
        <v>236</v>
      </c>
      <c r="G54" s="285" t="s">
        <v>196</v>
      </c>
      <c r="H54" s="285" t="s">
        <v>197</v>
      </c>
      <c r="I54" s="285" t="s">
        <v>292</v>
      </c>
      <c r="J54" s="287" t="s">
        <v>374</v>
      </c>
      <c r="K54" s="250">
        <v>62</v>
      </c>
      <c r="L54" s="250">
        <v>0</v>
      </c>
      <c r="M54" s="250">
        <v>0</v>
      </c>
      <c r="O54" s="265"/>
    </row>
    <row r="55" spans="1:37" ht="15" customHeight="1" x14ac:dyDescent="0.2">
      <c r="A55" s="239" t="s">
        <v>273</v>
      </c>
      <c r="B55" s="240" t="s">
        <v>176</v>
      </c>
      <c r="C55" s="240" t="s">
        <v>199</v>
      </c>
      <c r="D55" s="240" t="s">
        <v>196</v>
      </c>
      <c r="E55" s="240" t="s">
        <v>196</v>
      </c>
      <c r="F55" s="240" t="s">
        <v>195</v>
      </c>
      <c r="G55" s="240" t="s">
        <v>196</v>
      </c>
      <c r="H55" s="240" t="s">
        <v>197</v>
      </c>
      <c r="I55" s="240" t="s">
        <v>195</v>
      </c>
      <c r="J55" s="241" t="s">
        <v>290</v>
      </c>
      <c r="K55" s="242">
        <f>SUM(K56,K72,K70)</f>
        <v>11856.2</v>
      </c>
      <c r="L55" s="242">
        <f>SUM(L56,L72)</f>
        <v>2322.6</v>
      </c>
      <c r="M55" s="242">
        <f>SUM(M56,M72)</f>
        <v>3594.2</v>
      </c>
      <c r="N55" s="274"/>
    </row>
    <row r="56" spans="1:37" ht="27.75" customHeight="1" x14ac:dyDescent="0.2">
      <c r="A56" s="239" t="s">
        <v>327</v>
      </c>
      <c r="B56" s="240" t="s">
        <v>176</v>
      </c>
      <c r="C56" s="240" t="s">
        <v>199</v>
      </c>
      <c r="D56" s="240" t="s">
        <v>204</v>
      </c>
      <c r="E56" s="240" t="s">
        <v>196</v>
      </c>
      <c r="F56" s="240" t="s">
        <v>195</v>
      </c>
      <c r="G56" s="240" t="s">
        <v>196</v>
      </c>
      <c r="H56" s="240" t="s">
        <v>197</v>
      </c>
      <c r="I56" s="240" t="s">
        <v>195</v>
      </c>
      <c r="J56" s="241" t="s">
        <v>291</v>
      </c>
      <c r="K56" s="242">
        <f>SUM(K57,K60,K63,K68)</f>
        <v>11856.2</v>
      </c>
      <c r="L56" s="242">
        <f>SUM(L57,L60,L63,L68)</f>
        <v>2322.6</v>
      </c>
      <c r="M56" s="242">
        <f>SUM(M57,M60,M63,M68)</f>
        <v>3594.2</v>
      </c>
      <c r="N56" s="274"/>
    </row>
    <row r="57" spans="1:37" ht="27.75" customHeight="1" x14ac:dyDescent="0.2">
      <c r="A57" s="239" t="s">
        <v>328</v>
      </c>
      <c r="B57" s="240" t="s">
        <v>176</v>
      </c>
      <c r="C57" s="240" t="s">
        <v>199</v>
      </c>
      <c r="D57" s="240" t="s">
        <v>204</v>
      </c>
      <c r="E57" s="240" t="s">
        <v>229</v>
      </c>
      <c r="F57" s="240" t="s">
        <v>195</v>
      </c>
      <c r="G57" s="240" t="s">
        <v>196</v>
      </c>
      <c r="H57" s="240" t="s">
        <v>197</v>
      </c>
      <c r="I57" s="240" t="s">
        <v>292</v>
      </c>
      <c r="J57" s="241" t="s">
        <v>293</v>
      </c>
      <c r="K57" s="242">
        <f t="shared" ref="K57:M58" si="7">SUM(K58)</f>
        <v>3026.9</v>
      </c>
      <c r="L57" s="242">
        <f t="shared" si="7"/>
        <v>2044.7</v>
      </c>
      <c r="M57" s="242">
        <f t="shared" si="7"/>
        <v>3305.1</v>
      </c>
    </row>
    <row r="58" spans="1:37" ht="20.65" customHeight="1" x14ac:dyDescent="0.2">
      <c r="A58" s="239" t="s">
        <v>329</v>
      </c>
      <c r="B58" s="240" t="s">
        <v>176</v>
      </c>
      <c r="C58" s="240" t="s">
        <v>199</v>
      </c>
      <c r="D58" s="240" t="s">
        <v>204</v>
      </c>
      <c r="E58" s="240" t="s">
        <v>229</v>
      </c>
      <c r="F58" s="240" t="s">
        <v>176</v>
      </c>
      <c r="G58" s="240" t="s">
        <v>196</v>
      </c>
      <c r="H58" s="240" t="s">
        <v>197</v>
      </c>
      <c r="I58" s="240" t="s">
        <v>292</v>
      </c>
      <c r="J58" s="244" t="s">
        <v>294</v>
      </c>
      <c r="K58" s="250">
        <f>SUM(K59)</f>
        <v>3026.9</v>
      </c>
      <c r="L58" s="245">
        <f t="shared" si="7"/>
        <v>2044.7</v>
      </c>
      <c r="M58" s="245">
        <f t="shared" si="7"/>
        <v>3305.1</v>
      </c>
    </row>
    <row r="59" spans="1:37" ht="30.2" customHeight="1" x14ac:dyDescent="0.2">
      <c r="A59" s="239" t="s">
        <v>307</v>
      </c>
      <c r="B59" s="240" t="s">
        <v>176</v>
      </c>
      <c r="C59" s="240" t="s">
        <v>199</v>
      </c>
      <c r="D59" s="240" t="s">
        <v>204</v>
      </c>
      <c r="E59" s="240" t="s">
        <v>229</v>
      </c>
      <c r="F59" s="240" t="s">
        <v>176</v>
      </c>
      <c r="G59" s="240" t="s">
        <v>226</v>
      </c>
      <c r="H59" s="240" t="s">
        <v>197</v>
      </c>
      <c r="I59" s="240" t="s">
        <v>292</v>
      </c>
      <c r="J59" s="244" t="s">
        <v>295</v>
      </c>
      <c r="K59" s="266">
        <v>3026.9</v>
      </c>
      <c r="L59" s="266">
        <v>2044.7</v>
      </c>
      <c r="M59" s="266">
        <v>3305.1</v>
      </c>
    </row>
    <row r="60" spans="1:37" ht="27.75" customHeight="1" x14ac:dyDescent="0.2">
      <c r="A60" s="239" t="s">
        <v>330</v>
      </c>
      <c r="B60" s="240" t="s">
        <v>176</v>
      </c>
      <c r="C60" s="240" t="s">
        <v>199</v>
      </c>
      <c r="D60" s="240" t="s">
        <v>204</v>
      </c>
      <c r="E60" s="240" t="s">
        <v>296</v>
      </c>
      <c r="F60" s="240" t="s">
        <v>195</v>
      </c>
      <c r="G60" s="240" t="s">
        <v>196</v>
      </c>
      <c r="H60" s="240" t="s">
        <v>197</v>
      </c>
      <c r="I60" s="240" t="s">
        <v>292</v>
      </c>
      <c r="J60" s="241" t="s">
        <v>297</v>
      </c>
      <c r="K60" s="264">
        <f>K61+K62</f>
        <v>472</v>
      </c>
      <c r="L60" s="242">
        <f>SUM(L62:L62)</f>
        <v>0</v>
      </c>
      <c r="M60" s="242">
        <f>SUM(M62:M62)</f>
        <v>0</v>
      </c>
    </row>
    <row r="61" spans="1:37" ht="26.45" hidden="1" customHeight="1" x14ac:dyDescent="0.2">
      <c r="A61" s="239" t="s">
        <v>331</v>
      </c>
      <c r="B61" s="246" t="s">
        <v>176</v>
      </c>
      <c r="C61" s="240" t="s">
        <v>199</v>
      </c>
      <c r="D61" s="240" t="s">
        <v>204</v>
      </c>
      <c r="E61" s="240" t="s">
        <v>298</v>
      </c>
      <c r="F61" s="240" t="s">
        <v>347</v>
      </c>
      <c r="G61" s="240" t="s">
        <v>226</v>
      </c>
      <c r="H61" s="240" t="s">
        <v>197</v>
      </c>
      <c r="I61" s="240" t="s">
        <v>292</v>
      </c>
      <c r="J61" s="244" t="s">
        <v>348</v>
      </c>
      <c r="K61" s="266">
        <v>0</v>
      </c>
      <c r="L61" s="266">
        <v>0</v>
      </c>
      <c r="M61" s="266">
        <v>0</v>
      </c>
      <c r="N61" s="267"/>
      <c r="O61" s="267"/>
      <c r="P61" s="267"/>
      <c r="Q61" s="267"/>
      <c r="R61" s="267"/>
      <c r="S61" s="267"/>
      <c r="T61" s="267"/>
      <c r="U61" s="267"/>
      <c r="V61" s="268"/>
      <c r="W61" s="269"/>
      <c r="X61" s="269"/>
      <c r="Y61" s="269"/>
      <c r="Z61" s="270"/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</row>
    <row r="62" spans="1:37" ht="26.45" customHeight="1" x14ac:dyDescent="0.2">
      <c r="A62" s="239" t="s">
        <v>331</v>
      </c>
      <c r="B62" s="240" t="s">
        <v>176</v>
      </c>
      <c r="C62" s="240" t="s">
        <v>199</v>
      </c>
      <c r="D62" s="240" t="s">
        <v>204</v>
      </c>
      <c r="E62" s="240" t="s">
        <v>298</v>
      </c>
      <c r="F62" s="240" t="s">
        <v>299</v>
      </c>
      <c r="G62" s="240" t="s">
        <v>226</v>
      </c>
      <c r="H62" s="240" t="s">
        <v>197</v>
      </c>
      <c r="I62" s="240" t="s">
        <v>292</v>
      </c>
      <c r="J62" s="244" t="s">
        <v>344</v>
      </c>
      <c r="K62" s="266">
        <v>472</v>
      </c>
      <c r="L62" s="266">
        <v>0</v>
      </c>
      <c r="M62" s="266">
        <v>0</v>
      </c>
      <c r="N62" s="265"/>
      <c r="O62" s="265"/>
      <c r="P62" s="265"/>
      <c r="Q62" s="265"/>
    </row>
    <row r="63" spans="1:37" ht="27" customHeight="1" x14ac:dyDescent="0.2">
      <c r="A63" s="239" t="s">
        <v>275</v>
      </c>
      <c r="B63" s="240" t="s">
        <v>176</v>
      </c>
      <c r="C63" s="240" t="s">
        <v>199</v>
      </c>
      <c r="D63" s="240" t="s">
        <v>204</v>
      </c>
      <c r="E63" s="240" t="s">
        <v>300</v>
      </c>
      <c r="F63" s="240" t="s">
        <v>195</v>
      </c>
      <c r="G63" s="240" t="s">
        <v>196</v>
      </c>
      <c r="H63" s="240" t="s">
        <v>197</v>
      </c>
      <c r="I63" s="240" t="s">
        <v>292</v>
      </c>
      <c r="J63" s="241" t="s">
        <v>301</v>
      </c>
      <c r="K63" s="242">
        <f>SUM(K64,K66)</f>
        <v>281.2</v>
      </c>
      <c r="L63" s="242">
        <f>SUM(L64,L66)</f>
        <v>277.90000000000003</v>
      </c>
      <c r="M63" s="242">
        <f>SUM(M64,M66)</f>
        <v>289.10000000000002</v>
      </c>
      <c r="N63" s="265"/>
      <c r="O63" s="265"/>
      <c r="P63" s="265"/>
      <c r="Q63" s="265"/>
    </row>
    <row r="64" spans="1:37" ht="27" customHeight="1" x14ac:dyDescent="0.2">
      <c r="A64" s="239" t="s">
        <v>332</v>
      </c>
      <c r="B64" s="240" t="s">
        <v>176</v>
      </c>
      <c r="C64" s="240" t="s">
        <v>199</v>
      </c>
      <c r="D64" s="240" t="s">
        <v>204</v>
      </c>
      <c r="E64" s="240" t="s">
        <v>300</v>
      </c>
      <c r="F64" s="240" t="s">
        <v>302</v>
      </c>
      <c r="G64" s="240" t="s">
        <v>196</v>
      </c>
      <c r="H64" s="240" t="s">
        <v>197</v>
      </c>
      <c r="I64" s="240" t="s">
        <v>292</v>
      </c>
      <c r="J64" s="244" t="s">
        <v>303</v>
      </c>
      <c r="K64" s="250">
        <f>SUM(K65)</f>
        <v>0.1</v>
      </c>
      <c r="L64" s="245">
        <f>SUM(L65)</f>
        <v>0.1</v>
      </c>
      <c r="M64" s="245">
        <f>SUM(M65)</f>
        <v>0.1</v>
      </c>
    </row>
    <row r="65" spans="1:14" ht="27" customHeight="1" x14ac:dyDescent="0.2">
      <c r="A65" s="239" t="s">
        <v>333</v>
      </c>
      <c r="B65" s="240" t="s">
        <v>176</v>
      </c>
      <c r="C65" s="240" t="s">
        <v>199</v>
      </c>
      <c r="D65" s="240" t="s">
        <v>204</v>
      </c>
      <c r="E65" s="240" t="s">
        <v>300</v>
      </c>
      <c r="F65" s="240" t="s">
        <v>302</v>
      </c>
      <c r="G65" s="240" t="s">
        <v>226</v>
      </c>
      <c r="H65" s="240" t="s">
        <v>197</v>
      </c>
      <c r="I65" s="240" t="s">
        <v>292</v>
      </c>
      <c r="J65" s="244" t="s">
        <v>304</v>
      </c>
      <c r="K65" s="266">
        <v>0.1</v>
      </c>
      <c r="L65" s="266">
        <v>0.1</v>
      </c>
      <c r="M65" s="266">
        <v>0.1</v>
      </c>
    </row>
    <row r="66" spans="1:14" ht="28.5" customHeight="1" x14ac:dyDescent="0.2">
      <c r="A66" s="239" t="s">
        <v>334</v>
      </c>
      <c r="B66" s="240" t="s">
        <v>176</v>
      </c>
      <c r="C66" s="240" t="s">
        <v>199</v>
      </c>
      <c r="D66" s="240" t="s">
        <v>204</v>
      </c>
      <c r="E66" s="240" t="s">
        <v>269</v>
      </c>
      <c r="F66" s="240" t="s">
        <v>305</v>
      </c>
      <c r="G66" s="240" t="s">
        <v>196</v>
      </c>
      <c r="H66" s="240" t="s">
        <v>197</v>
      </c>
      <c r="I66" s="240" t="s">
        <v>292</v>
      </c>
      <c r="J66" s="244" t="s">
        <v>306</v>
      </c>
      <c r="K66" s="250">
        <f>SUM(K67)</f>
        <v>281.09999999999997</v>
      </c>
      <c r="L66" s="245">
        <f>SUM(L67)</f>
        <v>277.8</v>
      </c>
      <c r="M66" s="245">
        <f>SUM(M67)</f>
        <v>289</v>
      </c>
    </row>
    <row r="67" spans="1:14" ht="41.25" customHeight="1" x14ac:dyDescent="0.2">
      <c r="A67" s="239" t="s">
        <v>278</v>
      </c>
      <c r="B67" s="240" t="s">
        <v>176</v>
      </c>
      <c r="C67" s="240" t="s">
        <v>199</v>
      </c>
      <c r="D67" s="240" t="s">
        <v>204</v>
      </c>
      <c r="E67" s="240" t="s">
        <v>269</v>
      </c>
      <c r="F67" s="240" t="s">
        <v>305</v>
      </c>
      <c r="G67" s="240" t="s">
        <v>226</v>
      </c>
      <c r="H67" s="240" t="s">
        <v>197</v>
      </c>
      <c r="I67" s="240" t="s">
        <v>292</v>
      </c>
      <c r="J67" s="244" t="s">
        <v>345</v>
      </c>
      <c r="K67" s="266">
        <f>274.9+6.2</f>
        <v>281.09999999999997</v>
      </c>
      <c r="L67" s="266">
        <v>277.8</v>
      </c>
      <c r="M67" s="266">
        <v>289</v>
      </c>
    </row>
    <row r="68" spans="1:14" ht="15" customHeight="1" x14ac:dyDescent="0.2">
      <c r="A68" s="239" t="s">
        <v>281</v>
      </c>
      <c r="B68" s="240" t="s">
        <v>176</v>
      </c>
      <c r="C68" s="240" t="s">
        <v>199</v>
      </c>
      <c r="D68" s="240" t="s">
        <v>204</v>
      </c>
      <c r="E68" s="240" t="s">
        <v>307</v>
      </c>
      <c r="F68" s="240" t="s">
        <v>195</v>
      </c>
      <c r="G68" s="240" t="s">
        <v>196</v>
      </c>
      <c r="H68" s="240" t="s">
        <v>197</v>
      </c>
      <c r="I68" s="240" t="s">
        <v>292</v>
      </c>
      <c r="J68" s="241" t="s">
        <v>27</v>
      </c>
      <c r="K68" s="264">
        <f>SUM(K69)</f>
        <v>8076.1</v>
      </c>
      <c r="L68" s="242">
        <f>SUM(L69)</f>
        <v>0</v>
      </c>
      <c r="M68" s="242">
        <f>SUM(M69)</f>
        <v>0</v>
      </c>
    </row>
    <row r="69" spans="1:14" ht="33.4" customHeight="1" x14ac:dyDescent="0.2">
      <c r="A69" s="239" t="s">
        <v>284</v>
      </c>
      <c r="B69" s="240" t="s">
        <v>176</v>
      </c>
      <c r="C69" s="240" t="s">
        <v>199</v>
      </c>
      <c r="D69" s="240" t="s">
        <v>204</v>
      </c>
      <c r="E69" s="240" t="s">
        <v>284</v>
      </c>
      <c r="F69" s="240" t="s">
        <v>299</v>
      </c>
      <c r="G69" s="240" t="s">
        <v>226</v>
      </c>
      <c r="H69" s="240" t="s">
        <v>197</v>
      </c>
      <c r="I69" s="240" t="s">
        <v>292</v>
      </c>
      <c r="J69" s="244" t="s">
        <v>308</v>
      </c>
      <c r="K69" s="296">
        <f>7093.1+309.7+241.6+160+47.3+38.5+185.9</f>
        <v>8076.1</v>
      </c>
      <c r="L69" s="266">
        <v>0</v>
      </c>
      <c r="M69" s="266">
        <v>0</v>
      </c>
    </row>
    <row r="70" spans="1:14" ht="33.4" hidden="1" customHeight="1" x14ac:dyDescent="0.2">
      <c r="A70" s="239" t="s">
        <v>287</v>
      </c>
      <c r="B70" s="240" t="s">
        <v>176</v>
      </c>
      <c r="C70" s="240" t="s">
        <v>199</v>
      </c>
      <c r="D70" s="240" t="s">
        <v>250</v>
      </c>
      <c r="E70" s="240" t="s">
        <v>227</v>
      </c>
      <c r="F70" s="240" t="s">
        <v>195</v>
      </c>
      <c r="G70" s="240" t="s">
        <v>196</v>
      </c>
      <c r="H70" s="240" t="s">
        <v>197</v>
      </c>
      <c r="I70" s="240" t="s">
        <v>292</v>
      </c>
      <c r="J70" s="241" t="s">
        <v>318</v>
      </c>
      <c r="K70" s="264">
        <f>SUM(K71)</f>
        <v>0</v>
      </c>
      <c r="L70" s="242">
        <f t="shared" ref="L70:M70" si="8">SUM(L71)</f>
        <v>0</v>
      </c>
      <c r="M70" s="242">
        <f t="shared" si="8"/>
        <v>0</v>
      </c>
    </row>
    <row r="71" spans="1:14" ht="33.4" hidden="1" customHeight="1" x14ac:dyDescent="0.2">
      <c r="A71" s="239" t="s">
        <v>335</v>
      </c>
      <c r="B71" s="240" t="s">
        <v>176</v>
      </c>
      <c r="C71" s="240" t="s">
        <v>199</v>
      </c>
      <c r="D71" s="240" t="s">
        <v>250</v>
      </c>
      <c r="E71" s="240" t="s">
        <v>227</v>
      </c>
      <c r="F71" s="240" t="s">
        <v>316</v>
      </c>
      <c r="G71" s="240" t="s">
        <v>226</v>
      </c>
      <c r="H71" s="240" t="s">
        <v>197</v>
      </c>
      <c r="I71" s="240" t="s">
        <v>292</v>
      </c>
      <c r="J71" s="244" t="s">
        <v>317</v>
      </c>
      <c r="K71" s="266">
        <v>0</v>
      </c>
      <c r="L71" s="266">
        <v>0</v>
      </c>
      <c r="M71" s="266">
        <v>0</v>
      </c>
    </row>
    <row r="72" spans="1:14" ht="18.600000000000001" hidden="1" customHeight="1" x14ac:dyDescent="0.2">
      <c r="A72" s="239" t="s">
        <v>336</v>
      </c>
      <c r="B72" s="246" t="s">
        <v>176</v>
      </c>
      <c r="C72" s="240" t="s">
        <v>199</v>
      </c>
      <c r="D72" s="240" t="s">
        <v>309</v>
      </c>
      <c r="E72" s="240" t="s">
        <v>227</v>
      </c>
      <c r="F72" s="240" t="s">
        <v>195</v>
      </c>
      <c r="G72" s="240" t="s">
        <v>226</v>
      </c>
      <c r="H72" s="240" t="s">
        <v>197</v>
      </c>
      <c r="I72" s="240" t="s">
        <v>195</v>
      </c>
      <c r="J72" s="241" t="s">
        <v>310</v>
      </c>
      <c r="K72" s="264">
        <f>SUM(K73)</f>
        <v>0</v>
      </c>
      <c r="L72" s="242">
        <f>SUM(L73)</f>
        <v>0</v>
      </c>
      <c r="M72" s="242">
        <f>SUM(M73)</f>
        <v>0</v>
      </c>
    </row>
    <row r="73" spans="1:14" ht="27.75" hidden="1" customHeight="1" x14ac:dyDescent="0.2">
      <c r="A73" s="239" t="s">
        <v>337</v>
      </c>
      <c r="B73" s="240" t="s">
        <v>176</v>
      </c>
      <c r="C73" s="240" t="s">
        <v>199</v>
      </c>
      <c r="D73" s="240" t="s">
        <v>309</v>
      </c>
      <c r="E73" s="240" t="s">
        <v>227</v>
      </c>
      <c r="F73" s="240" t="s">
        <v>236</v>
      </c>
      <c r="G73" s="240" t="s">
        <v>226</v>
      </c>
      <c r="H73" s="240" t="s">
        <v>197</v>
      </c>
      <c r="I73" s="240" t="s">
        <v>292</v>
      </c>
      <c r="J73" s="244" t="s">
        <v>311</v>
      </c>
      <c r="K73" s="266">
        <v>0</v>
      </c>
      <c r="L73" s="266">
        <v>0</v>
      </c>
      <c r="M73" s="266">
        <v>0</v>
      </c>
    </row>
    <row r="74" spans="1:14" ht="15" customHeight="1" x14ac:dyDescent="0.2">
      <c r="A74" s="300" t="s">
        <v>312</v>
      </c>
      <c r="B74" s="301"/>
      <c r="C74" s="301"/>
      <c r="D74" s="301"/>
      <c r="E74" s="301"/>
      <c r="F74" s="301"/>
      <c r="G74" s="301"/>
      <c r="H74" s="301"/>
      <c r="I74" s="301"/>
      <c r="J74" s="302"/>
      <c r="K74" s="291">
        <f>SUM(K12,K55)</f>
        <v>20658.100000000002</v>
      </c>
      <c r="L74" s="242">
        <f>SUM(L12,L55)</f>
        <v>9641</v>
      </c>
      <c r="M74" s="242">
        <f>SUM(M12,M55)</f>
        <v>11077.9</v>
      </c>
      <c r="N74" s="274"/>
    </row>
    <row r="76" spans="1:14" x14ac:dyDescent="0.2">
      <c r="J76" s="295"/>
      <c r="K76" s="294"/>
    </row>
    <row r="78" spans="1:14" x14ac:dyDescent="0.2">
      <c r="K78" s="265"/>
    </row>
  </sheetData>
  <autoFilter ref="A11:M74">
    <filterColumn colId="10">
      <filters>
        <filter val="0,1"/>
        <filter val="1 203,0"/>
        <filter val="1 530,3"/>
        <filter val="1 812,1"/>
        <filter val="1 819,9"/>
        <filter val="-100,7"/>
        <filter val="101,8"/>
        <filter val="11 578,3"/>
        <filter val="123,7"/>
        <filter val="19 278,0"/>
        <filter val="274,9"/>
        <filter val="275,0"/>
        <filter val="3 022,9"/>
        <filter val="3 026,9"/>
        <filter val="3 565,2"/>
        <filter val="3,9"/>
        <filter val="4,0"/>
        <filter val="472,0"/>
        <filter val="500,7"/>
        <filter val="542,3"/>
        <filter val="62,0"/>
        <filter val="7 408,3"/>
        <filter val="7 699,7"/>
        <filter val="7 804,4"/>
        <filter val="702,7"/>
        <filter val="924,3"/>
      </filters>
    </filterColumn>
  </autoFilter>
  <mergeCells count="10">
    <mergeCell ref="A74:J74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65" firstPageNumber="78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69"/>
  <sheetViews>
    <sheetView showGridLines="0" view="pageBreakPreview" topLeftCell="A137" zoomScaleSheetLayoutView="100" workbookViewId="0">
      <selection activeCell="F157" sqref="F157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x14ac:dyDescent="0.2">
      <c r="A1" s="101"/>
      <c r="B1" s="101"/>
      <c r="C1" s="101"/>
      <c r="D1" s="101"/>
      <c r="E1" s="311" t="s">
        <v>82</v>
      </c>
      <c r="F1" s="311"/>
      <c r="G1" s="311"/>
      <c r="H1" s="312"/>
    </row>
    <row r="2" spans="1:10" ht="30.75" customHeight="1" x14ac:dyDescent="0.2">
      <c r="A2" s="101"/>
      <c r="B2" s="101"/>
      <c r="C2" s="101"/>
      <c r="D2" s="156"/>
      <c r="E2" s="157"/>
      <c r="F2" s="316" t="s">
        <v>124</v>
      </c>
      <c r="G2" s="317"/>
      <c r="H2" s="317"/>
    </row>
    <row r="3" spans="1:10" x14ac:dyDescent="0.2">
      <c r="A3" s="101"/>
      <c r="B3" s="101"/>
      <c r="C3" s="101"/>
      <c r="D3" s="313" t="s">
        <v>377</v>
      </c>
      <c r="E3" s="314"/>
      <c r="F3" s="314"/>
      <c r="G3" s="314"/>
      <c r="H3" s="314"/>
    </row>
    <row r="4" spans="1:10" x14ac:dyDescent="0.2">
      <c r="A4" s="101"/>
      <c r="B4" s="101"/>
      <c r="C4" s="101"/>
      <c r="D4" s="101"/>
      <c r="E4" s="101"/>
      <c r="F4" s="101"/>
      <c r="G4" s="101"/>
      <c r="H4" s="101"/>
    </row>
    <row r="5" spans="1:10" s="127" customFormat="1" ht="51.75" customHeight="1" x14ac:dyDescent="0.2">
      <c r="A5" s="315" t="s">
        <v>366</v>
      </c>
      <c r="B5" s="315"/>
      <c r="C5" s="315"/>
      <c r="D5" s="315"/>
      <c r="E5" s="315"/>
      <c r="F5" s="315"/>
      <c r="G5" s="315"/>
      <c r="H5" s="315"/>
    </row>
    <row r="6" spans="1:10" s="127" customFormat="1" ht="9.75" customHeight="1" x14ac:dyDescent="0.2">
      <c r="A6" s="134"/>
      <c r="B6" s="136"/>
      <c r="C6" s="136"/>
      <c r="D6" s="136"/>
      <c r="E6" s="136"/>
      <c r="F6" s="158"/>
      <c r="G6" s="158"/>
      <c r="H6" s="136"/>
    </row>
    <row r="7" spans="1:10" x14ac:dyDescent="0.2">
      <c r="H7" s="133" t="s">
        <v>84</v>
      </c>
    </row>
    <row r="8" spans="1:10" ht="25.5" customHeight="1" x14ac:dyDescent="0.2">
      <c r="A8" s="320" t="s">
        <v>0</v>
      </c>
      <c r="B8" s="320" t="s">
        <v>1</v>
      </c>
      <c r="C8" s="320" t="s">
        <v>2</v>
      </c>
      <c r="D8" s="320" t="s">
        <v>3</v>
      </c>
      <c r="E8" s="320" t="s">
        <v>4</v>
      </c>
      <c r="F8" s="318" t="s">
        <v>118</v>
      </c>
      <c r="G8" s="319"/>
      <c r="H8" s="319"/>
    </row>
    <row r="9" spans="1:10" ht="24.75" customHeight="1" x14ac:dyDescent="0.2">
      <c r="A9" s="321"/>
      <c r="B9" s="321"/>
      <c r="C9" s="321"/>
      <c r="D9" s="321"/>
      <c r="E9" s="321"/>
      <c r="F9" s="150" t="s">
        <v>116</v>
      </c>
      <c r="G9" s="150" t="s">
        <v>117</v>
      </c>
      <c r="H9" s="150" t="s">
        <v>367</v>
      </c>
    </row>
    <row r="10" spans="1:10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7">
        <f>F11+F19+F35+F40+F45+F50</f>
        <v>5971.23</v>
      </c>
      <c r="G10" s="177">
        <f>G11+G19+G35+G40+G45+G50</f>
        <v>4314.8</v>
      </c>
      <c r="H10" s="159">
        <f>H11+H19+H35+H40+H45+H50</f>
        <v>4814.8</v>
      </c>
    </row>
    <row r="11" spans="1:10" ht="32.1" customHeight="1" x14ac:dyDescent="0.2">
      <c r="A11" s="142" t="s">
        <v>8</v>
      </c>
      <c r="B11" s="4">
        <v>1</v>
      </c>
      <c r="C11" s="5">
        <v>2</v>
      </c>
      <c r="D11" s="6" t="s">
        <v>7</v>
      </c>
      <c r="E11" s="7" t="s">
        <v>7</v>
      </c>
      <c r="F11" s="177">
        <f t="shared" ref="F11:H14" si="0">F12</f>
        <v>813.19999999999993</v>
      </c>
      <c r="G11" s="177">
        <f t="shared" si="0"/>
        <v>795.4</v>
      </c>
      <c r="H11" s="159">
        <f t="shared" si="0"/>
        <v>795.4</v>
      </c>
    </row>
    <row r="12" spans="1:10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78">
        <f>F13+F16</f>
        <v>813.19999999999993</v>
      </c>
      <c r="G12" s="178">
        <f t="shared" ref="G12:H12" si="1">G13+G16</f>
        <v>795.4</v>
      </c>
      <c r="H12" s="178">
        <f t="shared" si="1"/>
        <v>795.4</v>
      </c>
    </row>
    <row r="13" spans="1:10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78">
        <f t="shared" si="0"/>
        <v>795.4</v>
      </c>
      <c r="G13" s="178">
        <f t="shared" si="0"/>
        <v>795.4</v>
      </c>
      <c r="H13" s="160">
        <f t="shared" si="0"/>
        <v>795.4</v>
      </c>
    </row>
    <row r="14" spans="1:10" ht="63.95" customHeight="1" x14ac:dyDescent="0.2">
      <c r="A14" s="193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79">
        <f t="shared" si="0"/>
        <v>795.4</v>
      </c>
      <c r="G14" s="179">
        <f t="shared" si="0"/>
        <v>795.4</v>
      </c>
      <c r="H14" s="161">
        <f t="shared" si="0"/>
        <v>795.4</v>
      </c>
    </row>
    <row r="15" spans="1:10" ht="32.1" customHeight="1" x14ac:dyDescent="0.2">
      <c r="A15" s="193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55">
        <v>795.4</v>
      </c>
      <c r="G15" s="255">
        <v>795.4</v>
      </c>
      <c r="H15" s="275">
        <v>795.4</v>
      </c>
      <c r="J15" s="224"/>
    </row>
    <row r="16" spans="1:10" ht="63.95" customHeight="1" x14ac:dyDescent="0.2">
      <c r="A16" s="138" t="s">
        <v>122</v>
      </c>
      <c r="B16" s="24">
        <v>1</v>
      </c>
      <c r="C16" s="24">
        <v>2</v>
      </c>
      <c r="D16" s="13" t="s">
        <v>354</v>
      </c>
      <c r="E16" s="69"/>
      <c r="F16" s="186">
        <f>F17</f>
        <v>17.8</v>
      </c>
      <c r="G16" s="186">
        <f t="shared" ref="G16:H16" si="2">G17</f>
        <v>0</v>
      </c>
      <c r="H16" s="186">
        <f t="shared" si="2"/>
        <v>0</v>
      </c>
    </row>
    <row r="17" spans="1:11" ht="63.95" customHeight="1" x14ac:dyDescent="0.2">
      <c r="A17" s="193" t="s">
        <v>13</v>
      </c>
      <c r="B17" s="24">
        <v>1</v>
      </c>
      <c r="C17" s="24">
        <v>2</v>
      </c>
      <c r="D17" s="13" t="s">
        <v>354</v>
      </c>
      <c r="E17" s="69">
        <v>100</v>
      </c>
      <c r="F17" s="186">
        <f>F18</f>
        <v>17.8</v>
      </c>
      <c r="G17" s="186">
        <f>G18</f>
        <v>0</v>
      </c>
      <c r="H17" s="166">
        <f>H18</f>
        <v>0</v>
      </c>
    </row>
    <row r="18" spans="1:11" ht="15.95" customHeight="1" x14ac:dyDescent="0.2">
      <c r="A18" s="193" t="s">
        <v>14</v>
      </c>
      <c r="B18" s="24">
        <v>1</v>
      </c>
      <c r="C18" s="24">
        <v>2</v>
      </c>
      <c r="D18" s="13" t="s">
        <v>354</v>
      </c>
      <c r="E18" s="69">
        <v>110</v>
      </c>
      <c r="F18" s="299">
        <f>7.8+10</f>
        <v>17.8</v>
      </c>
      <c r="G18" s="259">
        <v>0</v>
      </c>
      <c r="H18" s="281">
        <v>0</v>
      </c>
    </row>
    <row r="19" spans="1:11" ht="48" customHeight="1" x14ac:dyDescent="0.2">
      <c r="A19" s="120" t="s">
        <v>21</v>
      </c>
      <c r="B19" s="18">
        <v>1</v>
      </c>
      <c r="C19" s="18">
        <v>4</v>
      </c>
      <c r="D19" s="52" t="s">
        <v>7</v>
      </c>
      <c r="E19" s="20" t="s">
        <v>7</v>
      </c>
      <c r="F19" s="180">
        <f>F20</f>
        <v>4668.7299999999996</v>
      </c>
      <c r="G19" s="180">
        <f>G20</f>
        <v>3478.2999999999997</v>
      </c>
      <c r="H19" s="162">
        <f>H20</f>
        <v>3878.2999999999997</v>
      </c>
      <c r="K19" s="223"/>
    </row>
    <row r="20" spans="1:11" ht="15.95" customHeight="1" x14ac:dyDescent="0.2">
      <c r="A20" s="193" t="s">
        <v>9</v>
      </c>
      <c r="B20" s="24">
        <v>1</v>
      </c>
      <c r="C20" s="24">
        <v>4</v>
      </c>
      <c r="D20" s="40" t="s">
        <v>10</v>
      </c>
      <c r="E20" s="20"/>
      <c r="F20" s="179">
        <f>F21+F24+F29+F32</f>
        <v>4668.7299999999996</v>
      </c>
      <c r="G20" s="179">
        <f t="shared" ref="G20:H20" si="3">G21+G24+G29</f>
        <v>3478.2999999999997</v>
      </c>
      <c r="H20" s="179">
        <f t="shared" si="3"/>
        <v>3878.2999999999997</v>
      </c>
    </row>
    <row r="21" spans="1:11" ht="31.5" customHeight="1" x14ac:dyDescent="0.2">
      <c r="A21" s="193" t="s">
        <v>22</v>
      </c>
      <c r="B21" s="24">
        <v>1</v>
      </c>
      <c r="C21" s="24">
        <v>4</v>
      </c>
      <c r="D21" s="40" t="s">
        <v>23</v>
      </c>
      <c r="E21" s="26"/>
      <c r="F21" s="179">
        <f t="shared" ref="F21:H22" si="4">F22</f>
        <v>2132.6</v>
      </c>
      <c r="G21" s="179">
        <f t="shared" si="4"/>
        <v>3188.2</v>
      </c>
      <c r="H21" s="161">
        <f t="shared" si="4"/>
        <v>3188.2</v>
      </c>
    </row>
    <row r="22" spans="1:11" ht="63.95" customHeight="1" x14ac:dyDescent="0.2">
      <c r="A22" s="193" t="s">
        <v>13</v>
      </c>
      <c r="B22" s="24">
        <v>1</v>
      </c>
      <c r="C22" s="24">
        <v>4</v>
      </c>
      <c r="D22" s="40" t="s">
        <v>23</v>
      </c>
      <c r="E22" s="26">
        <v>100</v>
      </c>
      <c r="F22" s="179">
        <f t="shared" si="4"/>
        <v>2132.6</v>
      </c>
      <c r="G22" s="179">
        <f t="shared" si="4"/>
        <v>3188.2</v>
      </c>
      <c r="H22" s="161">
        <f t="shared" si="4"/>
        <v>3188.2</v>
      </c>
    </row>
    <row r="23" spans="1:11" ht="32.1" customHeight="1" x14ac:dyDescent="0.2">
      <c r="A23" s="42" t="s">
        <v>14</v>
      </c>
      <c r="B23" s="11">
        <v>1</v>
      </c>
      <c r="C23" s="12">
        <v>4</v>
      </c>
      <c r="D23" s="13" t="s">
        <v>23</v>
      </c>
      <c r="E23" s="14">
        <v>120</v>
      </c>
      <c r="F23" s="256">
        <f>2148.2-15.6</f>
        <v>2132.6</v>
      </c>
      <c r="G23" s="256">
        <v>3188.2</v>
      </c>
      <c r="H23" s="277">
        <v>3188.2</v>
      </c>
    </row>
    <row r="24" spans="1:11" ht="15.95" customHeight="1" x14ac:dyDescent="0.2">
      <c r="A24" s="197" t="s">
        <v>16</v>
      </c>
      <c r="B24" s="23">
        <v>1</v>
      </c>
      <c r="C24" s="24">
        <v>4</v>
      </c>
      <c r="D24" s="25" t="s">
        <v>17</v>
      </c>
      <c r="E24" s="26" t="s">
        <v>7</v>
      </c>
      <c r="F24" s="179">
        <f>F25+F27</f>
        <v>1450.3999999999999</v>
      </c>
      <c r="G24" s="179">
        <f>G25+G27</f>
        <v>290</v>
      </c>
      <c r="H24" s="161">
        <f>H25+H27</f>
        <v>690</v>
      </c>
    </row>
    <row r="25" spans="1:11" ht="32.1" customHeight="1" x14ac:dyDescent="0.2">
      <c r="A25" s="42" t="s">
        <v>113</v>
      </c>
      <c r="B25" s="11">
        <v>1</v>
      </c>
      <c r="C25" s="12">
        <v>4</v>
      </c>
      <c r="D25" s="13" t="s">
        <v>17</v>
      </c>
      <c r="E25" s="14">
        <v>200</v>
      </c>
      <c r="F25" s="178">
        <f>F26</f>
        <v>1436.6</v>
      </c>
      <c r="G25" s="178">
        <f>G26</f>
        <v>250</v>
      </c>
      <c r="H25" s="160">
        <f>H26</f>
        <v>650</v>
      </c>
    </row>
    <row r="26" spans="1:11" ht="32.1" customHeight="1" x14ac:dyDescent="0.2">
      <c r="A26" s="197" t="s">
        <v>18</v>
      </c>
      <c r="B26" s="23">
        <v>1</v>
      </c>
      <c r="C26" s="24">
        <v>4</v>
      </c>
      <c r="D26" s="25" t="s">
        <v>17</v>
      </c>
      <c r="E26" s="26">
        <v>240</v>
      </c>
      <c r="F26" s="179">
        <f>670.5+430+336.1</f>
        <v>1436.6</v>
      </c>
      <c r="G26" s="255">
        <v>250</v>
      </c>
      <c r="H26" s="275">
        <v>650</v>
      </c>
    </row>
    <row r="27" spans="1:11" ht="15.95" customHeight="1" x14ac:dyDescent="0.2">
      <c r="A27" s="198" t="s">
        <v>19</v>
      </c>
      <c r="B27" s="29">
        <v>1</v>
      </c>
      <c r="C27" s="30">
        <v>4</v>
      </c>
      <c r="D27" s="13" t="s">
        <v>17</v>
      </c>
      <c r="E27" s="32">
        <v>800</v>
      </c>
      <c r="F27" s="181">
        <f>F28</f>
        <v>13.799999999999997</v>
      </c>
      <c r="G27" s="181">
        <f>G28</f>
        <v>40</v>
      </c>
      <c r="H27" s="163">
        <f>H28</f>
        <v>40</v>
      </c>
    </row>
    <row r="28" spans="1:11" ht="15.95" customHeight="1" x14ac:dyDescent="0.2">
      <c r="A28" s="197" t="s">
        <v>20</v>
      </c>
      <c r="B28" s="23">
        <v>1</v>
      </c>
      <c r="C28" s="24">
        <v>4</v>
      </c>
      <c r="D28" s="25" t="s">
        <v>17</v>
      </c>
      <c r="E28" s="26">
        <v>850</v>
      </c>
      <c r="F28" s="179">
        <f>39.9-10-16.1</f>
        <v>13.799999999999997</v>
      </c>
      <c r="G28" s="255">
        <v>40</v>
      </c>
      <c r="H28" s="275">
        <v>40</v>
      </c>
    </row>
    <row r="29" spans="1:11" ht="32.1" customHeight="1" x14ac:dyDescent="0.2">
      <c r="A29" s="197" t="s">
        <v>81</v>
      </c>
      <c r="B29" s="23">
        <v>1</v>
      </c>
      <c r="C29" s="24">
        <v>4</v>
      </c>
      <c r="D29" s="25" t="s">
        <v>80</v>
      </c>
      <c r="E29" s="26"/>
      <c r="F29" s="179">
        <f t="shared" ref="F29:H30" si="5">F30</f>
        <v>0.1</v>
      </c>
      <c r="G29" s="179">
        <f t="shared" si="5"/>
        <v>0.1</v>
      </c>
      <c r="H29" s="161">
        <f t="shared" si="5"/>
        <v>0.1</v>
      </c>
    </row>
    <row r="30" spans="1:11" ht="32.1" customHeight="1" x14ac:dyDescent="0.2">
      <c r="A30" s="42" t="s">
        <v>113</v>
      </c>
      <c r="B30" s="23">
        <v>1</v>
      </c>
      <c r="C30" s="24">
        <v>4</v>
      </c>
      <c r="D30" s="25" t="s">
        <v>80</v>
      </c>
      <c r="E30" s="26">
        <v>200</v>
      </c>
      <c r="F30" s="179">
        <f t="shared" si="5"/>
        <v>0.1</v>
      </c>
      <c r="G30" s="179">
        <f t="shared" si="5"/>
        <v>0.1</v>
      </c>
      <c r="H30" s="161">
        <f t="shared" si="5"/>
        <v>0.1</v>
      </c>
    </row>
    <row r="31" spans="1:11" ht="32.1" customHeight="1" x14ac:dyDescent="0.2">
      <c r="A31" s="193" t="s">
        <v>18</v>
      </c>
      <c r="B31" s="24">
        <v>1</v>
      </c>
      <c r="C31" s="24">
        <v>4</v>
      </c>
      <c r="D31" s="40" t="s">
        <v>80</v>
      </c>
      <c r="E31" s="26">
        <v>240</v>
      </c>
      <c r="F31" s="257">
        <v>0.1</v>
      </c>
      <c r="G31" s="257">
        <v>0.1</v>
      </c>
      <c r="H31" s="278">
        <v>0.1</v>
      </c>
      <c r="J31" s="224"/>
    </row>
    <row r="32" spans="1:11" ht="63.95" customHeight="1" x14ac:dyDescent="0.2">
      <c r="A32" s="138" t="s">
        <v>122</v>
      </c>
      <c r="B32" s="24">
        <v>1</v>
      </c>
      <c r="C32" s="24">
        <v>4</v>
      </c>
      <c r="D32" s="13" t="s">
        <v>354</v>
      </c>
      <c r="E32" s="69"/>
      <c r="F32" s="186">
        <f>F33</f>
        <v>1085.6299999999999</v>
      </c>
      <c r="G32" s="186">
        <f t="shared" ref="G32:H32" si="6">G33</f>
        <v>0</v>
      </c>
      <c r="H32" s="186">
        <f t="shared" si="6"/>
        <v>0</v>
      </c>
    </row>
    <row r="33" spans="1:11" ht="63.95" customHeight="1" x14ac:dyDescent="0.2">
      <c r="A33" s="193" t="s">
        <v>13</v>
      </c>
      <c r="B33" s="24">
        <v>1</v>
      </c>
      <c r="C33" s="24">
        <v>4</v>
      </c>
      <c r="D33" s="13" t="s">
        <v>354</v>
      </c>
      <c r="E33" s="69">
        <v>100</v>
      </c>
      <c r="F33" s="186">
        <f>F34</f>
        <v>1085.6299999999999</v>
      </c>
      <c r="G33" s="186">
        <f>G34</f>
        <v>0</v>
      </c>
      <c r="H33" s="166">
        <f>H34</f>
        <v>0</v>
      </c>
    </row>
    <row r="34" spans="1:11" ht="15.95" customHeight="1" x14ac:dyDescent="0.2">
      <c r="A34" s="42" t="s">
        <v>14</v>
      </c>
      <c r="B34" s="24">
        <v>1</v>
      </c>
      <c r="C34" s="24">
        <v>4</v>
      </c>
      <c r="D34" s="13" t="s">
        <v>354</v>
      </c>
      <c r="E34" s="69">
        <v>110</v>
      </c>
      <c r="F34" s="299">
        <f>1000+15.6+30.7+39.33</f>
        <v>1085.6299999999999</v>
      </c>
      <c r="G34" s="259">
        <v>0</v>
      </c>
      <c r="H34" s="281">
        <v>0</v>
      </c>
    </row>
    <row r="35" spans="1:11" ht="48" customHeight="1" x14ac:dyDescent="0.2">
      <c r="A35" s="120" t="s">
        <v>24</v>
      </c>
      <c r="B35" s="18">
        <v>1</v>
      </c>
      <c r="C35" s="18">
        <v>6</v>
      </c>
      <c r="D35" s="52" t="s">
        <v>7</v>
      </c>
      <c r="E35" s="20" t="s">
        <v>7</v>
      </c>
      <c r="F35" s="212">
        <f t="shared" ref="F35:H38" si="7">F36</f>
        <v>66.099999999999994</v>
      </c>
      <c r="G35" s="212">
        <f t="shared" si="7"/>
        <v>26.1</v>
      </c>
      <c r="H35" s="21">
        <f t="shared" si="7"/>
        <v>26.1</v>
      </c>
    </row>
    <row r="36" spans="1:11" ht="15.95" customHeight="1" x14ac:dyDescent="0.2">
      <c r="A36" s="193" t="s">
        <v>15</v>
      </c>
      <c r="B36" s="24">
        <v>1</v>
      </c>
      <c r="C36" s="24">
        <v>6</v>
      </c>
      <c r="D36" s="40" t="s">
        <v>10</v>
      </c>
      <c r="E36" s="26" t="s">
        <v>7</v>
      </c>
      <c r="F36" s="188">
        <f t="shared" si="7"/>
        <v>66.099999999999994</v>
      </c>
      <c r="G36" s="188">
        <f t="shared" si="7"/>
        <v>26.1</v>
      </c>
      <c r="H36" s="27">
        <f t="shared" si="7"/>
        <v>26.1</v>
      </c>
    </row>
    <row r="37" spans="1:11" ht="18" customHeight="1" x14ac:dyDescent="0.2">
      <c r="A37" s="193" t="s">
        <v>87</v>
      </c>
      <c r="B37" s="24">
        <v>1</v>
      </c>
      <c r="C37" s="24">
        <v>6</v>
      </c>
      <c r="D37" s="40" t="s">
        <v>25</v>
      </c>
      <c r="E37" s="26"/>
      <c r="F37" s="188">
        <f t="shared" si="7"/>
        <v>66.099999999999994</v>
      </c>
      <c r="G37" s="188">
        <f t="shared" si="7"/>
        <v>26.1</v>
      </c>
      <c r="H37" s="27">
        <f t="shared" si="7"/>
        <v>26.1</v>
      </c>
    </row>
    <row r="38" spans="1:11" ht="15.95" customHeight="1" x14ac:dyDescent="0.2">
      <c r="A38" s="42" t="s">
        <v>26</v>
      </c>
      <c r="B38" s="11">
        <v>1</v>
      </c>
      <c r="C38" s="12">
        <v>6</v>
      </c>
      <c r="D38" s="13" t="s">
        <v>25</v>
      </c>
      <c r="E38" s="14">
        <v>500</v>
      </c>
      <c r="F38" s="178">
        <f t="shared" si="7"/>
        <v>66.099999999999994</v>
      </c>
      <c r="G38" s="178">
        <f t="shared" si="7"/>
        <v>26.1</v>
      </c>
      <c r="H38" s="160">
        <f t="shared" si="7"/>
        <v>26.1</v>
      </c>
    </row>
    <row r="39" spans="1:11" ht="15.95" customHeight="1" x14ac:dyDescent="0.2">
      <c r="A39" s="42" t="s">
        <v>27</v>
      </c>
      <c r="B39" s="11">
        <v>1</v>
      </c>
      <c r="C39" s="12">
        <v>6</v>
      </c>
      <c r="D39" s="13" t="s">
        <v>25</v>
      </c>
      <c r="E39" s="14">
        <v>540</v>
      </c>
      <c r="F39" s="256">
        <v>66.099999999999994</v>
      </c>
      <c r="G39" s="256">
        <v>26.1</v>
      </c>
      <c r="H39" s="277">
        <v>26.1</v>
      </c>
    </row>
    <row r="40" spans="1:11" ht="15.95" hidden="1" customHeight="1" x14ac:dyDescent="0.2">
      <c r="A40" s="142" t="s">
        <v>28</v>
      </c>
      <c r="B40" s="4">
        <v>1</v>
      </c>
      <c r="C40" s="5">
        <v>7</v>
      </c>
      <c r="D40" s="6"/>
      <c r="E40" s="7"/>
      <c r="F40" s="177">
        <f t="shared" ref="F40:H41" si="8">F41</f>
        <v>0</v>
      </c>
      <c r="G40" s="177">
        <f t="shared" si="8"/>
        <v>0</v>
      </c>
      <c r="H40" s="159">
        <f t="shared" si="8"/>
        <v>0</v>
      </c>
    </row>
    <row r="41" spans="1:11" ht="15.95" hidden="1" customHeight="1" x14ac:dyDescent="0.2">
      <c r="A41" s="42" t="s">
        <v>9</v>
      </c>
      <c r="B41" s="11">
        <v>1</v>
      </c>
      <c r="C41" s="12">
        <v>7</v>
      </c>
      <c r="D41" s="13" t="s">
        <v>10</v>
      </c>
      <c r="E41" s="14"/>
      <c r="F41" s="178">
        <f t="shared" si="8"/>
        <v>0</v>
      </c>
      <c r="G41" s="178">
        <f t="shared" si="8"/>
        <v>0</v>
      </c>
      <c r="H41" s="160">
        <f t="shared" si="8"/>
        <v>0</v>
      </c>
    </row>
    <row r="42" spans="1:11" ht="32.1" hidden="1" customHeight="1" x14ac:dyDescent="0.2">
      <c r="A42" s="42" t="s">
        <v>29</v>
      </c>
      <c r="B42" s="11">
        <v>1</v>
      </c>
      <c r="C42" s="12">
        <v>7</v>
      </c>
      <c r="D42" s="13" t="s">
        <v>30</v>
      </c>
      <c r="E42" s="14"/>
      <c r="F42" s="178">
        <f t="shared" ref="F42:H43" si="9">F43</f>
        <v>0</v>
      </c>
      <c r="G42" s="178">
        <f t="shared" si="9"/>
        <v>0</v>
      </c>
      <c r="H42" s="160">
        <f t="shared" si="9"/>
        <v>0</v>
      </c>
    </row>
    <row r="43" spans="1:11" ht="15.75" hidden="1" x14ac:dyDescent="0.2">
      <c r="A43" s="42" t="s">
        <v>19</v>
      </c>
      <c r="B43" s="11">
        <v>1</v>
      </c>
      <c r="C43" s="12">
        <v>7</v>
      </c>
      <c r="D43" s="13" t="s">
        <v>30</v>
      </c>
      <c r="E43" s="14">
        <v>800</v>
      </c>
      <c r="F43" s="178">
        <f t="shared" si="9"/>
        <v>0</v>
      </c>
      <c r="G43" s="178">
        <f t="shared" si="9"/>
        <v>0</v>
      </c>
      <c r="H43" s="160">
        <f t="shared" si="9"/>
        <v>0</v>
      </c>
    </row>
    <row r="44" spans="1:11" ht="15.75" hidden="1" x14ac:dyDescent="0.2">
      <c r="A44" s="193" t="s">
        <v>343</v>
      </c>
      <c r="B44" s="11">
        <v>1</v>
      </c>
      <c r="C44" s="12">
        <v>7</v>
      </c>
      <c r="D44" s="13" t="s">
        <v>30</v>
      </c>
      <c r="E44" s="26">
        <v>880</v>
      </c>
      <c r="F44" s="256">
        <v>0</v>
      </c>
      <c r="G44" s="256">
        <v>0</v>
      </c>
      <c r="H44" s="277">
        <v>0</v>
      </c>
      <c r="J44" s="224"/>
      <c r="K44" s="224"/>
    </row>
    <row r="45" spans="1:11" ht="15.95" hidden="1" customHeight="1" x14ac:dyDescent="0.2">
      <c r="A45" s="200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180">
        <f t="shared" ref="F45:H48" si="10">F46</f>
        <v>0</v>
      </c>
      <c r="G45" s="180">
        <f t="shared" si="10"/>
        <v>0</v>
      </c>
      <c r="H45" s="162">
        <f t="shared" si="10"/>
        <v>0</v>
      </c>
    </row>
    <row r="46" spans="1:11" ht="15.95" hidden="1" customHeight="1" x14ac:dyDescent="0.2">
      <c r="A46" s="42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178">
        <f t="shared" si="10"/>
        <v>0</v>
      </c>
      <c r="G46" s="178">
        <f t="shared" si="10"/>
        <v>0</v>
      </c>
      <c r="H46" s="160">
        <f t="shared" si="10"/>
        <v>0</v>
      </c>
    </row>
    <row r="47" spans="1:11" ht="15.95" hidden="1" customHeight="1" x14ac:dyDescent="0.2">
      <c r="A47" s="42" t="s">
        <v>112</v>
      </c>
      <c r="B47" s="11">
        <v>1</v>
      </c>
      <c r="C47" s="12">
        <v>11</v>
      </c>
      <c r="D47" s="13" t="s">
        <v>32</v>
      </c>
      <c r="E47" s="14" t="s">
        <v>7</v>
      </c>
      <c r="F47" s="178">
        <f t="shared" si="10"/>
        <v>0</v>
      </c>
      <c r="G47" s="178">
        <f t="shared" si="10"/>
        <v>0</v>
      </c>
      <c r="H47" s="160">
        <f t="shared" si="10"/>
        <v>0</v>
      </c>
    </row>
    <row r="48" spans="1:11" ht="15.95" hidden="1" customHeight="1" x14ac:dyDescent="0.2">
      <c r="A48" s="42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178">
        <f t="shared" si="10"/>
        <v>0</v>
      </c>
      <c r="G48" s="178">
        <f t="shared" si="10"/>
        <v>0</v>
      </c>
      <c r="H48" s="160">
        <f t="shared" si="10"/>
        <v>0</v>
      </c>
    </row>
    <row r="49" spans="1:8" ht="15.95" hidden="1" customHeight="1" x14ac:dyDescent="0.2">
      <c r="A49" s="197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255">
        <v>0</v>
      </c>
      <c r="G49" s="255">
        <v>0</v>
      </c>
      <c r="H49" s="275">
        <v>0</v>
      </c>
    </row>
    <row r="50" spans="1:8" ht="15.95" customHeight="1" x14ac:dyDescent="0.2">
      <c r="A50" s="199" t="s">
        <v>34</v>
      </c>
      <c r="B50" s="35">
        <v>1</v>
      </c>
      <c r="C50" s="36">
        <v>13</v>
      </c>
      <c r="D50" s="37" t="s">
        <v>7</v>
      </c>
      <c r="E50" s="38" t="s">
        <v>7</v>
      </c>
      <c r="F50" s="182">
        <f>F51</f>
        <v>423.2</v>
      </c>
      <c r="G50" s="182">
        <f>G51</f>
        <v>15</v>
      </c>
      <c r="H50" s="164">
        <f>H51</f>
        <v>115</v>
      </c>
    </row>
    <row r="51" spans="1:8" ht="15.95" customHeight="1" x14ac:dyDescent="0.2">
      <c r="A51" s="42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178">
        <f>F52+F55</f>
        <v>423.2</v>
      </c>
      <c r="G51" s="178">
        <f t="shared" ref="G51" si="11">G55</f>
        <v>15</v>
      </c>
      <c r="H51" s="178">
        <f>H55+H54</f>
        <v>115</v>
      </c>
    </row>
    <row r="52" spans="1:8" ht="34.5" customHeight="1" x14ac:dyDescent="0.2">
      <c r="A52" s="193" t="s">
        <v>314</v>
      </c>
      <c r="B52" s="24">
        <v>1</v>
      </c>
      <c r="C52" s="24">
        <v>13</v>
      </c>
      <c r="D52" s="40" t="s">
        <v>313</v>
      </c>
      <c r="E52" s="26" t="s">
        <v>7</v>
      </c>
      <c r="F52" s="179">
        <f>F53</f>
        <v>143</v>
      </c>
      <c r="G52" s="179">
        <f t="shared" ref="G52" si="12">G53+G55</f>
        <v>15</v>
      </c>
      <c r="H52" s="179">
        <f>H53</f>
        <v>60</v>
      </c>
    </row>
    <row r="53" spans="1:8" ht="32.1" customHeight="1" x14ac:dyDescent="0.2">
      <c r="A53" s="42" t="s">
        <v>113</v>
      </c>
      <c r="B53" s="24">
        <v>1</v>
      </c>
      <c r="C53" s="24">
        <v>13</v>
      </c>
      <c r="D53" s="40" t="s">
        <v>313</v>
      </c>
      <c r="E53" s="26">
        <v>200</v>
      </c>
      <c r="F53" s="179">
        <f>F54</f>
        <v>143</v>
      </c>
      <c r="G53" s="179">
        <f>G54</f>
        <v>0</v>
      </c>
      <c r="H53" s="161">
        <f>H54</f>
        <v>60</v>
      </c>
    </row>
    <row r="54" spans="1:8" ht="32.1" customHeight="1" x14ac:dyDescent="0.2">
      <c r="A54" s="197" t="s">
        <v>18</v>
      </c>
      <c r="B54" s="23">
        <v>1</v>
      </c>
      <c r="C54" s="24">
        <v>13</v>
      </c>
      <c r="D54" s="40" t="s">
        <v>313</v>
      </c>
      <c r="E54" s="26">
        <v>240</v>
      </c>
      <c r="F54" s="255">
        <f>378-235</f>
        <v>143</v>
      </c>
      <c r="G54" s="255">
        <v>0</v>
      </c>
      <c r="H54" s="275">
        <v>60</v>
      </c>
    </row>
    <row r="55" spans="1:8" ht="15.95" customHeight="1" x14ac:dyDescent="0.2">
      <c r="A55" s="193" t="s">
        <v>35</v>
      </c>
      <c r="B55" s="24">
        <v>1</v>
      </c>
      <c r="C55" s="24">
        <v>13</v>
      </c>
      <c r="D55" s="40" t="s">
        <v>36</v>
      </c>
      <c r="E55" s="26" t="s">
        <v>7</v>
      </c>
      <c r="F55" s="179">
        <f>F56+F58</f>
        <v>280.2</v>
      </c>
      <c r="G55" s="179">
        <f t="shared" ref="G55:H55" si="13">G56+G58</f>
        <v>15</v>
      </c>
      <c r="H55" s="179">
        <f t="shared" si="13"/>
        <v>55</v>
      </c>
    </row>
    <row r="56" spans="1:8" ht="32.1" customHeight="1" x14ac:dyDescent="0.2">
      <c r="A56" s="42" t="s">
        <v>113</v>
      </c>
      <c r="B56" s="24">
        <v>1</v>
      </c>
      <c r="C56" s="24">
        <v>13</v>
      </c>
      <c r="D56" s="40" t="s">
        <v>36</v>
      </c>
      <c r="E56" s="26">
        <v>200</v>
      </c>
      <c r="F56" s="179">
        <f>F57</f>
        <v>155.69999999999999</v>
      </c>
      <c r="G56" s="179">
        <f>G57</f>
        <v>10</v>
      </c>
      <c r="H56" s="161">
        <f>H57</f>
        <v>50</v>
      </c>
    </row>
    <row r="57" spans="1:8" ht="32.1" customHeight="1" x14ac:dyDescent="0.2">
      <c r="A57" s="197" t="s">
        <v>18</v>
      </c>
      <c r="B57" s="23">
        <v>1</v>
      </c>
      <c r="C57" s="24">
        <v>13</v>
      </c>
      <c r="D57" s="40" t="s">
        <v>36</v>
      </c>
      <c r="E57" s="26">
        <v>240</v>
      </c>
      <c r="F57" s="255">
        <f>104.7+51</f>
        <v>155.69999999999999</v>
      </c>
      <c r="G57" s="255">
        <v>10</v>
      </c>
      <c r="H57" s="275">
        <v>50</v>
      </c>
    </row>
    <row r="58" spans="1:8" ht="15.95" customHeight="1" x14ac:dyDescent="0.2">
      <c r="A58" s="42" t="s">
        <v>19</v>
      </c>
      <c r="B58" s="11">
        <v>1</v>
      </c>
      <c r="C58" s="12">
        <v>13</v>
      </c>
      <c r="D58" s="40" t="s">
        <v>36</v>
      </c>
      <c r="E58" s="14">
        <v>800</v>
      </c>
      <c r="F58" s="178">
        <f>F59</f>
        <v>124.5</v>
      </c>
      <c r="G58" s="178">
        <f t="shared" ref="G58:H58" si="14">G59</f>
        <v>5</v>
      </c>
      <c r="H58" s="178">
        <f t="shared" si="14"/>
        <v>5</v>
      </c>
    </row>
    <row r="59" spans="1:8" ht="15.95" customHeight="1" x14ac:dyDescent="0.2">
      <c r="A59" s="193" t="s">
        <v>20</v>
      </c>
      <c r="B59" s="23">
        <v>1</v>
      </c>
      <c r="C59" s="24">
        <v>13</v>
      </c>
      <c r="D59" s="40" t="s">
        <v>36</v>
      </c>
      <c r="E59" s="26">
        <v>850</v>
      </c>
      <c r="F59" s="255">
        <f>163.5-49+10</f>
        <v>124.5</v>
      </c>
      <c r="G59" s="255">
        <v>5</v>
      </c>
      <c r="H59" s="275">
        <v>5</v>
      </c>
    </row>
    <row r="60" spans="1:8" ht="15.95" customHeight="1" x14ac:dyDescent="0.2">
      <c r="A60" s="142" t="s">
        <v>37</v>
      </c>
      <c r="B60" s="4">
        <v>2</v>
      </c>
      <c r="C60" s="5">
        <v>3</v>
      </c>
      <c r="D60" s="6" t="s">
        <v>7</v>
      </c>
      <c r="E60" s="7" t="s">
        <v>7</v>
      </c>
      <c r="F60" s="177">
        <f t="shared" ref="F60:H61" si="15">F61</f>
        <v>281.09999999999997</v>
      </c>
      <c r="G60" s="177">
        <f t="shared" si="15"/>
        <v>277.8</v>
      </c>
      <c r="H60" s="159">
        <f t="shared" si="15"/>
        <v>289</v>
      </c>
    </row>
    <row r="61" spans="1:8" ht="15.95" customHeight="1" x14ac:dyDescent="0.2">
      <c r="A61" s="42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78">
        <f t="shared" si="15"/>
        <v>281.09999999999997</v>
      </c>
      <c r="G61" s="178">
        <f t="shared" si="15"/>
        <v>277.8</v>
      </c>
      <c r="H61" s="160">
        <f t="shared" si="15"/>
        <v>289</v>
      </c>
    </row>
    <row r="62" spans="1:8" s="45" customFormat="1" ht="32.1" customHeight="1" x14ac:dyDescent="0.25">
      <c r="A62" s="42" t="s">
        <v>38</v>
      </c>
      <c r="B62" s="11">
        <v>2</v>
      </c>
      <c r="C62" s="12">
        <v>3</v>
      </c>
      <c r="D62" s="13" t="s">
        <v>39</v>
      </c>
      <c r="E62" s="43" t="s">
        <v>7</v>
      </c>
      <c r="F62" s="178">
        <f>F63+F65</f>
        <v>281.09999999999997</v>
      </c>
      <c r="G62" s="178">
        <f>G63+G65</f>
        <v>277.8</v>
      </c>
      <c r="H62" s="160">
        <f>H63+H65</f>
        <v>289</v>
      </c>
    </row>
    <row r="63" spans="1:8" ht="63.95" customHeight="1" x14ac:dyDescent="0.2">
      <c r="A63" s="42" t="s">
        <v>13</v>
      </c>
      <c r="B63" s="11">
        <v>2</v>
      </c>
      <c r="C63" s="12">
        <v>3</v>
      </c>
      <c r="D63" s="13" t="s">
        <v>39</v>
      </c>
      <c r="E63" s="14">
        <v>100</v>
      </c>
      <c r="F63" s="178">
        <f>F64</f>
        <v>249.79999999999998</v>
      </c>
      <c r="G63" s="178">
        <f>G64</f>
        <v>246.5</v>
      </c>
      <c r="H63" s="160">
        <f>H64</f>
        <v>257.7</v>
      </c>
    </row>
    <row r="64" spans="1:8" ht="32.1" customHeight="1" x14ac:dyDescent="0.2">
      <c r="A64" s="42" t="s">
        <v>346</v>
      </c>
      <c r="B64" s="11">
        <v>2</v>
      </c>
      <c r="C64" s="12">
        <v>3</v>
      </c>
      <c r="D64" s="13" t="s">
        <v>39</v>
      </c>
      <c r="E64" s="14">
        <v>120</v>
      </c>
      <c r="F64" s="256">
        <f>243.6+6.2</f>
        <v>249.79999999999998</v>
      </c>
      <c r="G64" s="256">
        <v>246.5</v>
      </c>
      <c r="H64" s="277">
        <v>257.7</v>
      </c>
    </row>
    <row r="65" spans="1:8" ht="32.1" customHeight="1" x14ac:dyDescent="0.2">
      <c r="A65" s="42" t="s">
        <v>113</v>
      </c>
      <c r="B65" s="11">
        <v>2</v>
      </c>
      <c r="C65" s="12">
        <v>3</v>
      </c>
      <c r="D65" s="13" t="s">
        <v>41</v>
      </c>
      <c r="E65" s="14">
        <v>200</v>
      </c>
      <c r="F65" s="178">
        <f>F66</f>
        <v>31.3</v>
      </c>
      <c r="G65" s="178">
        <f>G66</f>
        <v>31.3</v>
      </c>
      <c r="H65" s="160">
        <f>H66</f>
        <v>31.3</v>
      </c>
    </row>
    <row r="66" spans="1:8" ht="32.1" customHeight="1" x14ac:dyDescent="0.2">
      <c r="A66" s="42" t="s">
        <v>18</v>
      </c>
      <c r="B66" s="11">
        <v>2</v>
      </c>
      <c r="C66" s="12">
        <v>3</v>
      </c>
      <c r="D66" s="13" t="s">
        <v>41</v>
      </c>
      <c r="E66" s="14">
        <v>240</v>
      </c>
      <c r="F66" s="256">
        <v>31.3</v>
      </c>
      <c r="G66" s="256">
        <v>31.3</v>
      </c>
      <c r="H66" s="277">
        <v>31.3</v>
      </c>
    </row>
    <row r="67" spans="1:8" ht="32.1" customHeight="1" x14ac:dyDescent="0.2">
      <c r="A67" s="142" t="s">
        <v>42</v>
      </c>
      <c r="B67" s="4">
        <v>3</v>
      </c>
      <c r="C67" s="12"/>
      <c r="D67" s="13"/>
      <c r="E67" s="14"/>
      <c r="F67" s="177">
        <f>F68</f>
        <v>148.80000000000001</v>
      </c>
      <c r="G67" s="177">
        <f>G68</f>
        <v>30</v>
      </c>
      <c r="H67" s="159">
        <f>H68</f>
        <v>30</v>
      </c>
    </row>
    <row r="68" spans="1:8" ht="32.1" customHeight="1" x14ac:dyDescent="0.2">
      <c r="A68" s="142" t="s">
        <v>43</v>
      </c>
      <c r="B68" s="4">
        <v>3</v>
      </c>
      <c r="C68" s="5">
        <v>10</v>
      </c>
      <c r="D68" s="6" t="s">
        <v>7</v>
      </c>
      <c r="E68" s="7" t="s">
        <v>7</v>
      </c>
      <c r="F68" s="177">
        <f>F69</f>
        <v>148.80000000000001</v>
      </c>
      <c r="G68" s="177">
        <f t="shared" ref="G68:H69" si="16">G69</f>
        <v>30</v>
      </c>
      <c r="H68" s="177">
        <f t="shared" si="16"/>
        <v>30</v>
      </c>
    </row>
    <row r="69" spans="1:8" ht="63" x14ac:dyDescent="0.2">
      <c r="A69" s="143" t="s">
        <v>129</v>
      </c>
      <c r="B69" s="4">
        <v>3</v>
      </c>
      <c r="C69" s="5">
        <v>10</v>
      </c>
      <c r="D69" s="6" t="s">
        <v>44</v>
      </c>
      <c r="E69" s="7" t="s">
        <v>7</v>
      </c>
      <c r="F69" s="177">
        <f>F70</f>
        <v>148.80000000000001</v>
      </c>
      <c r="G69" s="177">
        <f t="shared" si="16"/>
        <v>30</v>
      </c>
      <c r="H69" s="177">
        <f t="shared" si="16"/>
        <v>30</v>
      </c>
    </row>
    <row r="70" spans="1:8" ht="49.5" customHeight="1" x14ac:dyDescent="0.2">
      <c r="A70" s="42" t="s">
        <v>47</v>
      </c>
      <c r="B70" s="11">
        <v>3</v>
      </c>
      <c r="C70" s="12">
        <v>10</v>
      </c>
      <c r="D70" s="25" t="s">
        <v>46</v>
      </c>
      <c r="E70" s="14" t="s">
        <v>7</v>
      </c>
      <c r="F70" s="178">
        <f t="shared" ref="F70:H71" si="17">F71</f>
        <v>148.80000000000001</v>
      </c>
      <c r="G70" s="178">
        <f t="shared" si="17"/>
        <v>30</v>
      </c>
      <c r="H70" s="160">
        <f t="shared" si="17"/>
        <v>30</v>
      </c>
    </row>
    <row r="71" spans="1:8" ht="32.1" customHeight="1" x14ac:dyDescent="0.2">
      <c r="A71" s="42" t="s">
        <v>113</v>
      </c>
      <c r="B71" s="23">
        <v>3</v>
      </c>
      <c r="C71" s="24">
        <v>10</v>
      </c>
      <c r="D71" s="25" t="s">
        <v>46</v>
      </c>
      <c r="E71" s="26">
        <v>200</v>
      </c>
      <c r="F71" s="179">
        <f t="shared" si="17"/>
        <v>148.80000000000001</v>
      </c>
      <c r="G71" s="179">
        <f t="shared" si="17"/>
        <v>30</v>
      </c>
      <c r="H71" s="161">
        <f t="shared" si="17"/>
        <v>30</v>
      </c>
    </row>
    <row r="72" spans="1:8" ht="32.1" customHeight="1" x14ac:dyDescent="0.2">
      <c r="A72" s="197" t="s">
        <v>18</v>
      </c>
      <c r="B72" s="23">
        <v>3</v>
      </c>
      <c r="C72" s="24">
        <v>10</v>
      </c>
      <c r="D72" s="25" t="s">
        <v>46</v>
      </c>
      <c r="E72" s="26">
        <v>240</v>
      </c>
      <c r="F72" s="297">
        <f>71.4+77.2+0.2</f>
        <v>148.80000000000001</v>
      </c>
      <c r="G72" s="255">
        <v>30</v>
      </c>
      <c r="H72" s="275">
        <v>30</v>
      </c>
    </row>
    <row r="73" spans="1:8" ht="15.95" customHeight="1" x14ac:dyDescent="0.2">
      <c r="A73" s="200" t="s">
        <v>48</v>
      </c>
      <c r="B73" s="17">
        <v>4</v>
      </c>
      <c r="C73" s="12"/>
      <c r="D73" s="13"/>
      <c r="E73" s="14"/>
      <c r="F73" s="177">
        <f>F74</f>
        <v>2508.8000000000002</v>
      </c>
      <c r="G73" s="177">
        <f t="shared" ref="G73:H74" si="18">G74</f>
        <v>1612.6</v>
      </c>
      <c r="H73" s="177">
        <f t="shared" si="18"/>
        <v>1702.4</v>
      </c>
    </row>
    <row r="74" spans="1:8" ht="15.95" customHeight="1" x14ac:dyDescent="0.2">
      <c r="A74" s="200" t="s">
        <v>49</v>
      </c>
      <c r="B74" s="17">
        <v>4</v>
      </c>
      <c r="C74" s="18">
        <v>9</v>
      </c>
      <c r="D74" s="19" t="s">
        <v>7</v>
      </c>
      <c r="E74" s="20" t="s">
        <v>7</v>
      </c>
      <c r="F74" s="180">
        <f>F75</f>
        <v>2508.8000000000002</v>
      </c>
      <c r="G74" s="180">
        <f t="shared" si="18"/>
        <v>1612.6</v>
      </c>
      <c r="H74" s="180">
        <f t="shared" si="18"/>
        <v>1702.4</v>
      </c>
    </row>
    <row r="75" spans="1:8" ht="32.1" customHeight="1" x14ac:dyDescent="0.2">
      <c r="A75" s="143" t="s">
        <v>131</v>
      </c>
      <c r="B75" s="4">
        <v>4</v>
      </c>
      <c r="C75" s="5">
        <v>9</v>
      </c>
      <c r="D75" s="6" t="s">
        <v>50</v>
      </c>
      <c r="E75" s="20"/>
      <c r="F75" s="180">
        <f>F76+F86</f>
        <v>2508.8000000000002</v>
      </c>
      <c r="G75" s="180">
        <f>G76+G86</f>
        <v>1612.6</v>
      </c>
      <c r="H75" s="162">
        <f>H76+H86</f>
        <v>1702.4</v>
      </c>
    </row>
    <row r="76" spans="1:8" ht="31.5" customHeight="1" x14ac:dyDescent="0.2">
      <c r="A76" s="143" t="s">
        <v>132</v>
      </c>
      <c r="B76" s="4">
        <v>4</v>
      </c>
      <c r="C76" s="5">
        <v>9</v>
      </c>
      <c r="D76" s="6" t="s">
        <v>51</v>
      </c>
      <c r="E76" s="20"/>
      <c r="F76" s="180">
        <f>F77+F80+F83</f>
        <v>2276.9</v>
      </c>
      <c r="G76" s="180">
        <f t="shared" ref="G76:H76" si="19">G77+G80+G83</f>
        <v>1512.6</v>
      </c>
      <c r="H76" s="180">
        <f t="shared" si="19"/>
        <v>1602.4</v>
      </c>
    </row>
    <row r="77" spans="1:8" ht="32.1" customHeight="1" x14ac:dyDescent="0.2">
      <c r="A77" s="138" t="s">
        <v>133</v>
      </c>
      <c r="B77" s="11">
        <v>4</v>
      </c>
      <c r="C77" s="12">
        <v>9</v>
      </c>
      <c r="D77" s="13" t="s">
        <v>52</v>
      </c>
      <c r="E77" s="20"/>
      <c r="F77" s="179">
        <f t="shared" ref="F77:H78" si="20">F78</f>
        <v>2276.9</v>
      </c>
      <c r="G77" s="179">
        <f t="shared" si="20"/>
        <v>1512.6</v>
      </c>
      <c r="H77" s="161">
        <f t="shared" si="20"/>
        <v>1602.4</v>
      </c>
    </row>
    <row r="78" spans="1:8" ht="32.1" customHeight="1" x14ac:dyDescent="0.2">
      <c r="A78" s="42" t="s">
        <v>113</v>
      </c>
      <c r="B78" s="11">
        <v>4</v>
      </c>
      <c r="C78" s="12">
        <v>9</v>
      </c>
      <c r="D78" s="13" t="s">
        <v>52</v>
      </c>
      <c r="E78" s="26">
        <v>200</v>
      </c>
      <c r="F78" s="179">
        <f t="shared" si="20"/>
        <v>2276.9</v>
      </c>
      <c r="G78" s="179">
        <f t="shared" si="20"/>
        <v>1512.6</v>
      </c>
      <c r="H78" s="161">
        <f t="shared" si="20"/>
        <v>1602.4</v>
      </c>
    </row>
    <row r="79" spans="1:8" ht="32.1" customHeight="1" x14ac:dyDescent="0.2">
      <c r="A79" s="197" t="s">
        <v>18</v>
      </c>
      <c r="B79" s="11">
        <v>4</v>
      </c>
      <c r="C79" s="12">
        <v>9</v>
      </c>
      <c r="D79" s="13" t="s">
        <v>52</v>
      </c>
      <c r="E79" s="26">
        <v>240</v>
      </c>
      <c r="F79" s="297">
        <f>2147.9+129</f>
        <v>2276.9</v>
      </c>
      <c r="G79" s="255">
        <v>1512.6</v>
      </c>
      <c r="H79" s="275">
        <v>1602.4</v>
      </c>
    </row>
    <row r="80" spans="1:8" ht="63" hidden="1" x14ac:dyDescent="0.2">
      <c r="A80" s="42" t="s">
        <v>349</v>
      </c>
      <c r="B80" s="11">
        <v>4</v>
      </c>
      <c r="C80" s="12">
        <v>9</v>
      </c>
      <c r="D80" s="13" t="s">
        <v>350</v>
      </c>
      <c r="E80" s="20"/>
      <c r="F80" s="179">
        <f t="shared" ref="F80:H84" si="21">F81</f>
        <v>0</v>
      </c>
      <c r="G80" s="179">
        <f t="shared" si="21"/>
        <v>0</v>
      </c>
      <c r="H80" s="161">
        <f t="shared" si="21"/>
        <v>0</v>
      </c>
    </row>
    <row r="81" spans="1:13" ht="31.5" hidden="1" x14ac:dyDescent="0.2">
      <c r="A81" s="42" t="s">
        <v>113</v>
      </c>
      <c r="B81" s="11">
        <v>4</v>
      </c>
      <c r="C81" s="12">
        <v>9</v>
      </c>
      <c r="D81" s="13" t="s">
        <v>350</v>
      </c>
      <c r="E81" s="26">
        <v>200</v>
      </c>
      <c r="F81" s="179">
        <f t="shared" si="21"/>
        <v>0</v>
      </c>
      <c r="G81" s="179">
        <f t="shared" si="21"/>
        <v>0</v>
      </c>
      <c r="H81" s="161">
        <f t="shared" si="21"/>
        <v>0</v>
      </c>
    </row>
    <row r="82" spans="1:13" ht="31.5" hidden="1" x14ac:dyDescent="0.2">
      <c r="A82" s="197" t="s">
        <v>18</v>
      </c>
      <c r="B82" s="11">
        <v>4</v>
      </c>
      <c r="C82" s="12">
        <v>9</v>
      </c>
      <c r="D82" s="13" t="s">
        <v>350</v>
      </c>
      <c r="E82" s="26">
        <v>240</v>
      </c>
      <c r="F82" s="255">
        <v>0</v>
      </c>
      <c r="G82" s="255">
        <v>0</v>
      </c>
      <c r="H82" s="275">
        <v>0</v>
      </c>
    </row>
    <row r="83" spans="1:13" ht="63" hidden="1" x14ac:dyDescent="0.2">
      <c r="A83" s="42" t="s">
        <v>351</v>
      </c>
      <c r="B83" s="11">
        <v>4</v>
      </c>
      <c r="C83" s="12">
        <v>9</v>
      </c>
      <c r="D83" s="13" t="s">
        <v>352</v>
      </c>
      <c r="E83" s="20"/>
      <c r="F83" s="179">
        <f t="shared" si="21"/>
        <v>0</v>
      </c>
      <c r="G83" s="179">
        <f t="shared" si="21"/>
        <v>0</v>
      </c>
      <c r="H83" s="161">
        <f t="shared" si="21"/>
        <v>0</v>
      </c>
    </row>
    <row r="84" spans="1:13" ht="31.5" hidden="1" x14ac:dyDescent="0.2">
      <c r="A84" s="42" t="s">
        <v>113</v>
      </c>
      <c r="B84" s="11">
        <v>4</v>
      </c>
      <c r="C84" s="12">
        <v>9</v>
      </c>
      <c r="D84" s="13" t="s">
        <v>352</v>
      </c>
      <c r="E84" s="26">
        <v>200</v>
      </c>
      <c r="F84" s="179">
        <f t="shared" si="21"/>
        <v>0</v>
      </c>
      <c r="G84" s="179">
        <f t="shared" si="21"/>
        <v>0</v>
      </c>
      <c r="H84" s="161">
        <f t="shared" si="21"/>
        <v>0</v>
      </c>
    </row>
    <row r="85" spans="1:13" ht="31.5" hidden="1" x14ac:dyDescent="0.2">
      <c r="A85" s="197" t="s">
        <v>18</v>
      </c>
      <c r="B85" s="11">
        <v>4</v>
      </c>
      <c r="C85" s="12">
        <v>9</v>
      </c>
      <c r="D85" s="13" t="s">
        <v>352</v>
      </c>
      <c r="E85" s="26">
        <v>240</v>
      </c>
      <c r="F85" s="255">
        <v>0</v>
      </c>
      <c r="G85" s="255">
        <v>0</v>
      </c>
      <c r="H85" s="275">
        <v>0</v>
      </c>
    </row>
    <row r="86" spans="1:13" ht="33" customHeight="1" x14ac:dyDescent="0.2">
      <c r="A86" s="143" t="s">
        <v>130</v>
      </c>
      <c r="B86" s="4">
        <v>4</v>
      </c>
      <c r="C86" s="5">
        <v>9</v>
      </c>
      <c r="D86" s="6" t="s">
        <v>53</v>
      </c>
      <c r="E86" s="20"/>
      <c r="F86" s="180">
        <f t="shared" ref="F86:H88" si="22">F87</f>
        <v>231.9</v>
      </c>
      <c r="G86" s="180">
        <f t="shared" si="22"/>
        <v>100</v>
      </c>
      <c r="H86" s="162">
        <f t="shared" si="22"/>
        <v>100</v>
      </c>
    </row>
    <row r="87" spans="1:13" ht="32.1" customHeight="1" x14ac:dyDescent="0.2">
      <c r="A87" s="138" t="s">
        <v>134</v>
      </c>
      <c r="B87" s="11">
        <v>4</v>
      </c>
      <c r="C87" s="12">
        <v>9</v>
      </c>
      <c r="D87" s="13" t="s">
        <v>54</v>
      </c>
      <c r="E87" s="20"/>
      <c r="F87" s="179">
        <f t="shared" si="22"/>
        <v>231.9</v>
      </c>
      <c r="G87" s="179">
        <f t="shared" si="22"/>
        <v>100</v>
      </c>
      <c r="H87" s="161">
        <f t="shared" si="22"/>
        <v>100</v>
      </c>
    </row>
    <row r="88" spans="1:13" ht="32.1" customHeight="1" x14ac:dyDescent="0.2">
      <c r="A88" s="42" t="s">
        <v>113</v>
      </c>
      <c r="B88" s="11">
        <v>4</v>
      </c>
      <c r="C88" s="12">
        <v>9</v>
      </c>
      <c r="D88" s="13" t="s">
        <v>54</v>
      </c>
      <c r="E88" s="26">
        <v>200</v>
      </c>
      <c r="F88" s="179">
        <f t="shared" si="22"/>
        <v>231.9</v>
      </c>
      <c r="G88" s="179">
        <f t="shared" si="22"/>
        <v>100</v>
      </c>
      <c r="H88" s="161">
        <f t="shared" si="22"/>
        <v>100</v>
      </c>
    </row>
    <row r="89" spans="1:13" ht="32.1" customHeight="1" x14ac:dyDescent="0.2">
      <c r="A89" s="197" t="s">
        <v>18</v>
      </c>
      <c r="B89" s="11">
        <v>4</v>
      </c>
      <c r="C89" s="12">
        <v>9</v>
      </c>
      <c r="D89" s="13" t="s">
        <v>54</v>
      </c>
      <c r="E89" s="26">
        <v>240</v>
      </c>
      <c r="F89" s="255">
        <v>231.9</v>
      </c>
      <c r="G89" s="255">
        <v>100</v>
      </c>
      <c r="H89" s="275">
        <v>100</v>
      </c>
      <c r="I89" s="224"/>
      <c r="J89" s="224"/>
      <c r="K89" s="224"/>
      <c r="L89" s="224"/>
    </row>
    <row r="90" spans="1:13" ht="15.75" x14ac:dyDescent="0.2">
      <c r="A90" s="200" t="s">
        <v>55</v>
      </c>
      <c r="B90" s="17">
        <v>5</v>
      </c>
      <c r="C90" s="18" t="s">
        <v>7</v>
      </c>
      <c r="D90" s="19" t="s">
        <v>7</v>
      </c>
      <c r="E90" s="20" t="s">
        <v>7</v>
      </c>
      <c r="F90" s="180">
        <f>F96+F91</f>
        <v>4148.3999999999996</v>
      </c>
      <c r="G90" s="180">
        <f t="shared" ref="G90:H90" si="23">G96+G91</f>
        <v>1225</v>
      </c>
      <c r="H90" s="180">
        <f t="shared" si="23"/>
        <v>1725</v>
      </c>
      <c r="I90" s="224"/>
      <c r="J90" s="224"/>
      <c r="K90" s="224"/>
      <c r="L90" s="224"/>
      <c r="M90" s="224"/>
    </row>
    <row r="91" spans="1:13" ht="15.75" x14ac:dyDescent="0.2">
      <c r="A91" s="142" t="s">
        <v>125</v>
      </c>
      <c r="B91" s="4">
        <v>5</v>
      </c>
      <c r="C91" s="5">
        <v>1</v>
      </c>
      <c r="D91" s="6" t="s">
        <v>7</v>
      </c>
      <c r="E91" s="7" t="s">
        <v>7</v>
      </c>
      <c r="F91" s="177">
        <f>F92</f>
        <v>20</v>
      </c>
      <c r="G91" s="177">
        <f t="shared" ref="G91:H94" si="24">G92</f>
        <v>0</v>
      </c>
      <c r="H91" s="177">
        <f t="shared" si="24"/>
        <v>0</v>
      </c>
      <c r="I91" s="224"/>
      <c r="J91" s="224"/>
      <c r="K91" s="224"/>
      <c r="L91" s="224"/>
      <c r="M91" s="224"/>
    </row>
    <row r="92" spans="1:13" ht="15.75" x14ac:dyDescent="0.2">
      <c r="A92" s="42" t="s">
        <v>126</v>
      </c>
      <c r="B92" s="11">
        <v>5</v>
      </c>
      <c r="C92" s="12">
        <v>1</v>
      </c>
      <c r="D92" s="13" t="s">
        <v>10</v>
      </c>
      <c r="E92" s="14"/>
      <c r="F92" s="178">
        <f>F93</f>
        <v>20</v>
      </c>
      <c r="G92" s="178">
        <f t="shared" si="24"/>
        <v>0</v>
      </c>
      <c r="H92" s="178">
        <f t="shared" si="24"/>
        <v>0</v>
      </c>
    </row>
    <row r="93" spans="1:13" ht="31.5" x14ac:dyDescent="0.2">
      <c r="A93" s="42" t="s">
        <v>127</v>
      </c>
      <c r="B93" s="11">
        <v>5</v>
      </c>
      <c r="C93" s="12">
        <v>1</v>
      </c>
      <c r="D93" s="13" t="s">
        <v>128</v>
      </c>
      <c r="E93" s="14"/>
      <c r="F93" s="178">
        <f>F94</f>
        <v>20</v>
      </c>
      <c r="G93" s="178">
        <f t="shared" si="24"/>
        <v>0</v>
      </c>
      <c r="H93" s="178">
        <f t="shared" si="24"/>
        <v>0</v>
      </c>
    </row>
    <row r="94" spans="1:13" ht="31.5" x14ac:dyDescent="0.2">
      <c r="A94" s="42" t="s">
        <v>113</v>
      </c>
      <c r="B94" s="11">
        <v>5</v>
      </c>
      <c r="C94" s="12">
        <v>1</v>
      </c>
      <c r="D94" s="13" t="s">
        <v>128</v>
      </c>
      <c r="E94" s="14">
        <v>200</v>
      </c>
      <c r="F94" s="178">
        <f>F95</f>
        <v>20</v>
      </c>
      <c r="G94" s="178">
        <f t="shared" si="24"/>
        <v>0</v>
      </c>
      <c r="H94" s="178">
        <f t="shared" si="24"/>
        <v>0</v>
      </c>
    </row>
    <row r="95" spans="1:13" ht="31.5" x14ac:dyDescent="0.2">
      <c r="A95" s="197" t="s">
        <v>18</v>
      </c>
      <c r="B95" s="11">
        <v>5</v>
      </c>
      <c r="C95" s="12">
        <v>1</v>
      </c>
      <c r="D95" s="13" t="s">
        <v>128</v>
      </c>
      <c r="E95" s="14">
        <v>240</v>
      </c>
      <c r="F95" s="256">
        <v>20</v>
      </c>
      <c r="G95" s="256">
        <v>0</v>
      </c>
      <c r="H95" s="277">
        <v>0</v>
      </c>
    </row>
    <row r="96" spans="1:13" ht="15.95" customHeight="1" x14ac:dyDescent="0.2">
      <c r="A96" s="200" t="s">
        <v>56</v>
      </c>
      <c r="B96" s="4">
        <v>5</v>
      </c>
      <c r="C96" s="5">
        <v>3</v>
      </c>
      <c r="D96" s="6"/>
      <c r="E96" s="7"/>
      <c r="F96" s="177">
        <f>F97</f>
        <v>4128.3999999999996</v>
      </c>
      <c r="G96" s="177">
        <f t="shared" ref="G96:H96" si="25">G97</f>
        <v>1225</v>
      </c>
      <c r="H96" s="177">
        <f t="shared" si="25"/>
        <v>1725</v>
      </c>
      <c r="J96" s="224"/>
      <c r="K96" s="224"/>
      <c r="L96" s="224"/>
    </row>
    <row r="97" spans="1:12" ht="32.1" customHeight="1" x14ac:dyDescent="0.2">
      <c r="A97" s="143" t="s">
        <v>135</v>
      </c>
      <c r="B97" s="4">
        <v>5</v>
      </c>
      <c r="C97" s="5">
        <v>3</v>
      </c>
      <c r="D97" s="6" t="s">
        <v>57</v>
      </c>
      <c r="E97" s="7" t="s">
        <v>7</v>
      </c>
      <c r="F97" s="177">
        <f>F98+F110+F114+F120</f>
        <v>4128.3999999999996</v>
      </c>
      <c r="G97" s="177">
        <f>G98+G110+G114+G120</f>
        <v>1225</v>
      </c>
      <c r="H97" s="159">
        <f>H98+H110+H114+H120</f>
        <v>1725</v>
      </c>
    </row>
    <row r="98" spans="1:12" ht="46.5" customHeight="1" x14ac:dyDescent="0.2">
      <c r="A98" s="143" t="s">
        <v>136</v>
      </c>
      <c r="B98" s="4">
        <v>5</v>
      </c>
      <c r="C98" s="5">
        <v>3</v>
      </c>
      <c r="D98" s="6" t="s">
        <v>58</v>
      </c>
      <c r="E98" s="7"/>
      <c r="F98" s="177">
        <f>F99+F104+F107</f>
        <v>2712.8999999999996</v>
      </c>
      <c r="G98" s="177">
        <f t="shared" ref="F98:H102" si="26">G99</f>
        <v>1000</v>
      </c>
      <c r="H98" s="159">
        <f t="shared" si="26"/>
        <v>1500</v>
      </c>
    </row>
    <row r="99" spans="1:12" ht="48" customHeight="1" x14ac:dyDescent="0.2">
      <c r="A99" s="138" t="s">
        <v>137</v>
      </c>
      <c r="B99" s="11">
        <v>5</v>
      </c>
      <c r="C99" s="12">
        <v>3</v>
      </c>
      <c r="D99" s="13" t="s">
        <v>59</v>
      </c>
      <c r="E99" s="14"/>
      <c r="F99" s="178">
        <f>F100+F102</f>
        <v>2058.7999999999997</v>
      </c>
      <c r="G99" s="178">
        <f t="shared" si="26"/>
        <v>1000</v>
      </c>
      <c r="H99" s="160">
        <f t="shared" si="26"/>
        <v>1500</v>
      </c>
    </row>
    <row r="100" spans="1:12" ht="32.1" customHeight="1" x14ac:dyDescent="0.2">
      <c r="A100" s="42" t="s">
        <v>113</v>
      </c>
      <c r="B100" s="11">
        <v>5</v>
      </c>
      <c r="C100" s="12">
        <v>3</v>
      </c>
      <c r="D100" s="13" t="s">
        <v>59</v>
      </c>
      <c r="E100" s="14">
        <v>200</v>
      </c>
      <c r="F100" s="178">
        <f t="shared" si="26"/>
        <v>1843.1</v>
      </c>
      <c r="G100" s="178">
        <f t="shared" si="26"/>
        <v>1000</v>
      </c>
      <c r="H100" s="160">
        <f t="shared" si="26"/>
        <v>1500</v>
      </c>
    </row>
    <row r="101" spans="1:12" ht="32.1" customHeight="1" x14ac:dyDescent="0.2">
      <c r="A101" s="42" t="s">
        <v>18</v>
      </c>
      <c r="B101" s="11">
        <v>5</v>
      </c>
      <c r="C101" s="12">
        <v>3</v>
      </c>
      <c r="D101" s="13" t="s">
        <v>59</v>
      </c>
      <c r="E101" s="14">
        <v>240</v>
      </c>
      <c r="F101" s="298">
        <f>1833.1+10</f>
        <v>1843.1</v>
      </c>
      <c r="G101" s="256">
        <v>1000</v>
      </c>
      <c r="H101" s="277">
        <v>1500</v>
      </c>
      <c r="I101" s="224"/>
      <c r="J101" s="224"/>
      <c r="K101" s="224"/>
      <c r="L101" s="224"/>
    </row>
    <row r="102" spans="1:12" ht="15.75" x14ac:dyDescent="0.2">
      <c r="A102" s="42" t="s">
        <v>19</v>
      </c>
      <c r="B102" s="11">
        <v>5</v>
      </c>
      <c r="C102" s="12">
        <v>3</v>
      </c>
      <c r="D102" s="13" t="s">
        <v>59</v>
      </c>
      <c r="E102" s="14">
        <v>800</v>
      </c>
      <c r="F102" s="178">
        <f t="shared" si="26"/>
        <v>215.7</v>
      </c>
      <c r="G102" s="178">
        <f t="shared" si="26"/>
        <v>0</v>
      </c>
      <c r="H102" s="160">
        <f t="shared" si="26"/>
        <v>0</v>
      </c>
    </row>
    <row r="103" spans="1:12" ht="15.75" x14ac:dyDescent="0.2">
      <c r="A103" s="42" t="s">
        <v>353</v>
      </c>
      <c r="B103" s="11">
        <v>5</v>
      </c>
      <c r="C103" s="12">
        <v>3</v>
      </c>
      <c r="D103" s="13" t="s">
        <v>59</v>
      </c>
      <c r="E103" s="14">
        <v>830</v>
      </c>
      <c r="F103" s="256">
        <v>215.7</v>
      </c>
      <c r="G103" s="256">
        <v>0</v>
      </c>
      <c r="H103" s="277">
        <v>0</v>
      </c>
      <c r="I103" s="224"/>
      <c r="J103" s="224"/>
      <c r="K103" s="224"/>
      <c r="L103" s="224"/>
    </row>
    <row r="104" spans="1:12" ht="78.75" x14ac:dyDescent="0.2">
      <c r="A104" s="261" t="s">
        <v>338</v>
      </c>
      <c r="B104" s="24">
        <v>5</v>
      </c>
      <c r="C104" s="24">
        <v>3</v>
      </c>
      <c r="D104" s="40" t="s">
        <v>339</v>
      </c>
      <c r="E104" s="14"/>
      <c r="F104" s="178">
        <f>F105</f>
        <v>472</v>
      </c>
      <c r="G104" s="178">
        <f t="shared" ref="G104:H105" si="27">G105</f>
        <v>0</v>
      </c>
      <c r="H104" s="178">
        <f t="shared" si="27"/>
        <v>0</v>
      </c>
    </row>
    <row r="105" spans="1:12" ht="32.1" customHeight="1" x14ac:dyDescent="0.2">
      <c r="A105" s="39" t="s">
        <v>113</v>
      </c>
      <c r="B105" s="24">
        <v>5</v>
      </c>
      <c r="C105" s="24">
        <v>3</v>
      </c>
      <c r="D105" s="40" t="s">
        <v>339</v>
      </c>
      <c r="E105" s="14">
        <v>200</v>
      </c>
      <c r="F105" s="178">
        <f>F106</f>
        <v>472</v>
      </c>
      <c r="G105" s="178">
        <f t="shared" si="27"/>
        <v>0</v>
      </c>
      <c r="H105" s="178">
        <f t="shared" si="27"/>
        <v>0</v>
      </c>
    </row>
    <row r="106" spans="1:12" ht="32.1" customHeight="1" x14ac:dyDescent="0.2">
      <c r="A106" s="39" t="s">
        <v>18</v>
      </c>
      <c r="B106" s="24">
        <v>5</v>
      </c>
      <c r="C106" s="24">
        <v>3</v>
      </c>
      <c r="D106" s="40" t="s">
        <v>339</v>
      </c>
      <c r="E106" s="14">
        <v>240</v>
      </c>
      <c r="F106" s="256">
        <v>472</v>
      </c>
      <c r="G106" s="256">
        <v>0</v>
      </c>
      <c r="H106" s="256">
        <v>0</v>
      </c>
    </row>
    <row r="107" spans="1:12" ht="78.75" x14ac:dyDescent="0.2">
      <c r="A107" s="261" t="s">
        <v>340</v>
      </c>
      <c r="B107" s="24">
        <v>5</v>
      </c>
      <c r="C107" s="24">
        <v>3</v>
      </c>
      <c r="D107" s="40" t="s">
        <v>341</v>
      </c>
      <c r="E107" s="14"/>
      <c r="F107" s="178">
        <f>F108</f>
        <v>182.1</v>
      </c>
      <c r="G107" s="178">
        <f t="shared" ref="G107:H108" si="28">G108</f>
        <v>0</v>
      </c>
      <c r="H107" s="178">
        <f t="shared" si="28"/>
        <v>0</v>
      </c>
    </row>
    <row r="108" spans="1:12" ht="32.1" customHeight="1" x14ac:dyDescent="0.2">
      <c r="A108" s="39" t="s">
        <v>113</v>
      </c>
      <c r="B108" s="24">
        <v>5</v>
      </c>
      <c r="C108" s="24">
        <v>3</v>
      </c>
      <c r="D108" s="40" t="s">
        <v>341</v>
      </c>
      <c r="E108" s="14">
        <v>200</v>
      </c>
      <c r="F108" s="178">
        <f>F109</f>
        <v>182.1</v>
      </c>
      <c r="G108" s="178">
        <f t="shared" si="28"/>
        <v>0</v>
      </c>
      <c r="H108" s="178">
        <f t="shared" si="28"/>
        <v>0</v>
      </c>
    </row>
    <row r="109" spans="1:12" ht="32.1" customHeight="1" x14ac:dyDescent="0.2">
      <c r="A109" s="39" t="s">
        <v>18</v>
      </c>
      <c r="B109" s="24">
        <v>5</v>
      </c>
      <c r="C109" s="24">
        <v>3</v>
      </c>
      <c r="D109" s="40" t="s">
        <v>341</v>
      </c>
      <c r="E109" s="14">
        <v>240</v>
      </c>
      <c r="F109" s="256">
        <v>182.1</v>
      </c>
      <c r="G109" s="256">
        <v>0</v>
      </c>
      <c r="H109" s="256">
        <v>0</v>
      </c>
    </row>
    <row r="110" spans="1:12" ht="32.1" customHeight="1" x14ac:dyDescent="0.2">
      <c r="A110" s="143" t="s">
        <v>138</v>
      </c>
      <c r="B110" s="4">
        <v>5</v>
      </c>
      <c r="C110" s="5">
        <v>3</v>
      </c>
      <c r="D110" s="6" t="s">
        <v>60</v>
      </c>
      <c r="E110" s="7"/>
      <c r="F110" s="177">
        <f t="shared" ref="F110:H112" si="29">F111</f>
        <v>0</v>
      </c>
      <c r="G110" s="177">
        <f t="shared" si="29"/>
        <v>10</v>
      </c>
      <c r="H110" s="159">
        <f t="shared" si="29"/>
        <v>10</v>
      </c>
    </row>
    <row r="111" spans="1:12" ht="47.25" customHeight="1" x14ac:dyDescent="0.2">
      <c r="A111" s="138" t="s">
        <v>139</v>
      </c>
      <c r="B111" s="11">
        <v>5</v>
      </c>
      <c r="C111" s="12">
        <v>3</v>
      </c>
      <c r="D111" s="13" t="s">
        <v>61</v>
      </c>
      <c r="E111" s="14"/>
      <c r="F111" s="178">
        <f t="shared" si="29"/>
        <v>0</v>
      </c>
      <c r="G111" s="178">
        <f t="shared" si="29"/>
        <v>10</v>
      </c>
      <c r="H111" s="160">
        <f t="shared" si="29"/>
        <v>10</v>
      </c>
    </row>
    <row r="112" spans="1:12" ht="32.1" customHeight="1" x14ac:dyDescent="0.2">
      <c r="A112" s="42" t="s">
        <v>113</v>
      </c>
      <c r="B112" s="11">
        <v>5</v>
      </c>
      <c r="C112" s="12">
        <v>3</v>
      </c>
      <c r="D112" s="13" t="s">
        <v>61</v>
      </c>
      <c r="E112" s="14">
        <v>200</v>
      </c>
      <c r="F112" s="178">
        <f t="shared" si="29"/>
        <v>0</v>
      </c>
      <c r="G112" s="178">
        <f t="shared" si="29"/>
        <v>10</v>
      </c>
      <c r="H112" s="160">
        <f t="shared" si="29"/>
        <v>10</v>
      </c>
    </row>
    <row r="113" spans="1:11" ht="32.1" customHeight="1" x14ac:dyDescent="0.2">
      <c r="A113" s="42" t="s">
        <v>18</v>
      </c>
      <c r="B113" s="11">
        <v>5</v>
      </c>
      <c r="C113" s="12">
        <v>3</v>
      </c>
      <c r="D113" s="13" t="s">
        <v>61</v>
      </c>
      <c r="E113" s="14">
        <v>240</v>
      </c>
      <c r="F113" s="256">
        <f>20-20</f>
        <v>0</v>
      </c>
      <c r="G113" s="256">
        <v>10</v>
      </c>
      <c r="H113" s="277">
        <v>10</v>
      </c>
    </row>
    <row r="114" spans="1:11" ht="48" customHeight="1" x14ac:dyDescent="0.2">
      <c r="A114" s="143" t="s">
        <v>140</v>
      </c>
      <c r="B114" s="4">
        <v>5</v>
      </c>
      <c r="C114" s="5">
        <v>3</v>
      </c>
      <c r="D114" s="6" t="s">
        <v>62</v>
      </c>
      <c r="E114" s="7"/>
      <c r="F114" s="177">
        <f>F115+F118</f>
        <v>28</v>
      </c>
      <c r="G114" s="177">
        <f t="shared" ref="F114:H116" si="30">G115</f>
        <v>15</v>
      </c>
      <c r="H114" s="159">
        <f t="shared" si="30"/>
        <v>15</v>
      </c>
    </row>
    <row r="115" spans="1:11" ht="46.5" customHeight="1" x14ac:dyDescent="0.2">
      <c r="A115" s="138" t="s">
        <v>141</v>
      </c>
      <c r="B115" s="11">
        <v>5</v>
      </c>
      <c r="C115" s="12">
        <v>3</v>
      </c>
      <c r="D115" s="13" t="s">
        <v>63</v>
      </c>
      <c r="E115" s="14"/>
      <c r="F115" s="178">
        <f t="shared" si="30"/>
        <v>0</v>
      </c>
      <c r="G115" s="178">
        <f t="shared" si="30"/>
        <v>15</v>
      </c>
      <c r="H115" s="160">
        <f t="shared" si="30"/>
        <v>15</v>
      </c>
    </row>
    <row r="116" spans="1:11" ht="32.1" customHeight="1" x14ac:dyDescent="0.2">
      <c r="A116" s="42" t="s">
        <v>113</v>
      </c>
      <c r="B116" s="11">
        <v>5</v>
      </c>
      <c r="C116" s="12">
        <v>3</v>
      </c>
      <c r="D116" s="13" t="s">
        <v>63</v>
      </c>
      <c r="E116" s="14">
        <v>200</v>
      </c>
      <c r="F116" s="178">
        <f t="shared" si="30"/>
        <v>0</v>
      </c>
      <c r="G116" s="178">
        <f t="shared" si="30"/>
        <v>15</v>
      </c>
      <c r="H116" s="160">
        <f t="shared" si="30"/>
        <v>15</v>
      </c>
    </row>
    <row r="117" spans="1:11" ht="32.1" customHeight="1" x14ac:dyDescent="0.2">
      <c r="A117" s="42" t="s">
        <v>18</v>
      </c>
      <c r="B117" s="11">
        <v>5</v>
      </c>
      <c r="C117" s="12">
        <v>3</v>
      </c>
      <c r="D117" s="13" t="s">
        <v>63</v>
      </c>
      <c r="E117" s="14">
        <v>240</v>
      </c>
      <c r="F117" s="256">
        <f>15-15</f>
        <v>0</v>
      </c>
      <c r="G117" s="256">
        <v>15</v>
      </c>
      <c r="H117" s="277">
        <v>15</v>
      </c>
    </row>
    <row r="118" spans="1:11" ht="15.95" customHeight="1" x14ac:dyDescent="0.2">
      <c r="A118" s="193" t="s">
        <v>19</v>
      </c>
      <c r="B118" s="56">
        <v>5</v>
      </c>
      <c r="C118" s="57">
        <v>3</v>
      </c>
      <c r="D118" s="13" t="s">
        <v>63</v>
      </c>
      <c r="E118" s="66">
        <v>800</v>
      </c>
      <c r="F118" s="185">
        <f>F119</f>
        <v>28</v>
      </c>
      <c r="G118" s="185">
        <f t="shared" ref="G118:H118" si="31">G119</f>
        <v>0</v>
      </c>
      <c r="H118" s="185">
        <f t="shared" si="31"/>
        <v>0</v>
      </c>
    </row>
    <row r="119" spans="1:11" ht="15.95" customHeight="1" x14ac:dyDescent="0.2">
      <c r="A119" s="193" t="s">
        <v>20</v>
      </c>
      <c r="B119" s="56">
        <v>5</v>
      </c>
      <c r="C119" s="57">
        <v>3</v>
      </c>
      <c r="D119" s="13" t="s">
        <v>63</v>
      </c>
      <c r="E119" s="66">
        <v>850</v>
      </c>
      <c r="F119" s="258">
        <v>28</v>
      </c>
      <c r="G119" s="258">
        <v>0</v>
      </c>
      <c r="H119" s="258">
        <v>0</v>
      </c>
    </row>
    <row r="120" spans="1:11" ht="48" customHeight="1" x14ac:dyDescent="0.2">
      <c r="A120" s="143" t="s">
        <v>142</v>
      </c>
      <c r="B120" s="4">
        <v>5</v>
      </c>
      <c r="C120" s="5">
        <v>3</v>
      </c>
      <c r="D120" s="6" t="s">
        <v>64</v>
      </c>
      <c r="E120" s="7"/>
      <c r="F120" s="177">
        <f t="shared" ref="F120:H122" si="32">F121</f>
        <v>1387.5</v>
      </c>
      <c r="G120" s="177">
        <f t="shared" si="32"/>
        <v>200</v>
      </c>
      <c r="H120" s="159">
        <f t="shared" si="32"/>
        <v>200</v>
      </c>
    </row>
    <row r="121" spans="1:11" ht="63.95" customHeight="1" x14ac:dyDescent="0.2">
      <c r="A121" s="138" t="s">
        <v>143</v>
      </c>
      <c r="B121" s="11">
        <v>5</v>
      </c>
      <c r="C121" s="12">
        <v>3</v>
      </c>
      <c r="D121" s="13" t="s">
        <v>65</v>
      </c>
      <c r="E121" s="14"/>
      <c r="F121" s="178">
        <f>F122+F124</f>
        <v>1387.5</v>
      </c>
      <c r="G121" s="178">
        <f t="shared" si="32"/>
        <v>200</v>
      </c>
      <c r="H121" s="160">
        <f t="shared" si="32"/>
        <v>200</v>
      </c>
    </row>
    <row r="122" spans="1:11" ht="32.1" customHeight="1" x14ac:dyDescent="0.2">
      <c r="A122" s="42" t="s">
        <v>113</v>
      </c>
      <c r="B122" s="11">
        <v>5</v>
      </c>
      <c r="C122" s="12">
        <v>3</v>
      </c>
      <c r="D122" s="13" t="s">
        <v>65</v>
      </c>
      <c r="E122" s="14">
        <v>200</v>
      </c>
      <c r="F122" s="178">
        <f t="shared" si="32"/>
        <v>1380.8</v>
      </c>
      <c r="G122" s="178">
        <f t="shared" si="32"/>
        <v>200</v>
      </c>
      <c r="H122" s="160">
        <f t="shared" si="32"/>
        <v>200</v>
      </c>
    </row>
    <row r="123" spans="1:11" ht="32.1" customHeight="1" x14ac:dyDescent="0.2">
      <c r="A123" s="42" t="s">
        <v>18</v>
      </c>
      <c r="B123" s="11">
        <v>5</v>
      </c>
      <c r="C123" s="12">
        <v>3</v>
      </c>
      <c r="D123" s="13" t="s">
        <v>65</v>
      </c>
      <c r="E123" s="14">
        <v>240</v>
      </c>
      <c r="F123" s="256">
        <f>711.4-20+160+40+8+21.4+310+150</f>
        <v>1380.8</v>
      </c>
      <c r="G123" s="256">
        <v>200</v>
      </c>
      <c r="H123" s="277">
        <v>200</v>
      </c>
      <c r="J123" s="224"/>
      <c r="K123" s="224"/>
    </row>
    <row r="124" spans="1:11" ht="15.95" customHeight="1" x14ac:dyDescent="0.2">
      <c r="A124" s="193" t="s">
        <v>19</v>
      </c>
      <c r="B124" s="56">
        <v>5</v>
      </c>
      <c r="C124" s="57">
        <v>3</v>
      </c>
      <c r="D124" s="13" t="s">
        <v>65</v>
      </c>
      <c r="E124" s="66">
        <v>800</v>
      </c>
      <c r="F124" s="185">
        <f>F125</f>
        <v>6.7</v>
      </c>
      <c r="G124" s="185">
        <f t="shared" ref="G124:H124" si="33">G125</f>
        <v>0</v>
      </c>
      <c r="H124" s="185">
        <f t="shared" si="33"/>
        <v>0</v>
      </c>
    </row>
    <row r="125" spans="1:11" ht="15.95" customHeight="1" x14ac:dyDescent="0.2">
      <c r="A125" s="193" t="s">
        <v>20</v>
      </c>
      <c r="B125" s="56">
        <v>5</v>
      </c>
      <c r="C125" s="57">
        <v>3</v>
      </c>
      <c r="D125" s="13" t="s">
        <v>65</v>
      </c>
      <c r="E125" s="66">
        <v>850</v>
      </c>
      <c r="F125" s="258">
        <v>6.7</v>
      </c>
      <c r="G125" s="258">
        <v>0</v>
      </c>
      <c r="H125" s="258">
        <v>0</v>
      </c>
    </row>
    <row r="126" spans="1:11" ht="15.95" customHeight="1" x14ac:dyDescent="0.2">
      <c r="A126" s="208" t="s">
        <v>66</v>
      </c>
      <c r="B126" s="54">
        <v>8</v>
      </c>
      <c r="C126" s="55" t="s">
        <v>7</v>
      </c>
      <c r="D126" s="59" t="s">
        <v>7</v>
      </c>
      <c r="E126" s="60" t="s">
        <v>7</v>
      </c>
      <c r="F126" s="183">
        <f>F127</f>
        <v>8820.9670000000006</v>
      </c>
      <c r="G126" s="183">
        <f t="shared" ref="G126:H127" si="34">G127</f>
        <v>1625.6</v>
      </c>
      <c r="H126" s="183">
        <f t="shared" si="34"/>
        <v>1656.4</v>
      </c>
    </row>
    <row r="127" spans="1:11" ht="15.95" customHeight="1" x14ac:dyDescent="0.2">
      <c r="A127" s="204" t="s">
        <v>67</v>
      </c>
      <c r="B127" s="62">
        <v>8</v>
      </c>
      <c r="C127" s="63">
        <v>1</v>
      </c>
      <c r="D127" s="64" t="s">
        <v>7</v>
      </c>
      <c r="E127" s="65" t="s">
        <v>7</v>
      </c>
      <c r="F127" s="184">
        <f>F128</f>
        <v>8820.9670000000006</v>
      </c>
      <c r="G127" s="184">
        <f t="shared" si="34"/>
        <v>1625.6</v>
      </c>
      <c r="H127" s="184">
        <f t="shared" si="34"/>
        <v>1656.4</v>
      </c>
    </row>
    <row r="128" spans="1:11" ht="34.5" customHeight="1" x14ac:dyDescent="0.2">
      <c r="A128" s="143" t="s">
        <v>144</v>
      </c>
      <c r="B128" s="4">
        <v>8</v>
      </c>
      <c r="C128" s="5">
        <v>1</v>
      </c>
      <c r="D128" s="6" t="s">
        <v>68</v>
      </c>
      <c r="E128" s="7" t="s">
        <v>7</v>
      </c>
      <c r="F128" s="177">
        <f>F129+F136+F141</f>
        <v>8820.9670000000006</v>
      </c>
      <c r="G128" s="177">
        <f t="shared" ref="G128:H128" si="35">G129+G136</f>
        <v>1625.6</v>
      </c>
      <c r="H128" s="177">
        <f t="shared" si="35"/>
        <v>1656.4</v>
      </c>
    </row>
    <row r="129" spans="1:9" ht="35.25" customHeight="1" x14ac:dyDescent="0.2">
      <c r="A129" s="138" t="s">
        <v>342</v>
      </c>
      <c r="B129" s="56">
        <v>8</v>
      </c>
      <c r="C129" s="57">
        <v>1</v>
      </c>
      <c r="D129" s="13" t="s">
        <v>69</v>
      </c>
      <c r="E129" s="66"/>
      <c r="F129" s="185">
        <f>F130+F132+F134</f>
        <v>2808.4</v>
      </c>
      <c r="G129" s="185">
        <f>G130+G132+G134</f>
        <v>1625.6</v>
      </c>
      <c r="H129" s="165">
        <f>H130+H132+H134</f>
        <v>1656.4</v>
      </c>
    </row>
    <row r="130" spans="1:9" ht="63.95" customHeight="1" x14ac:dyDescent="0.2">
      <c r="A130" s="193" t="s">
        <v>13</v>
      </c>
      <c r="B130" s="56">
        <v>8</v>
      </c>
      <c r="C130" s="57">
        <v>1</v>
      </c>
      <c r="D130" s="13" t="s">
        <v>69</v>
      </c>
      <c r="E130" s="66">
        <v>100</v>
      </c>
      <c r="F130" s="185">
        <f>F131</f>
        <v>1051.4000000000001</v>
      </c>
      <c r="G130" s="185">
        <f>G131</f>
        <v>1000</v>
      </c>
      <c r="H130" s="165">
        <f>H131</f>
        <v>1000</v>
      </c>
    </row>
    <row r="131" spans="1:9" ht="15.75" x14ac:dyDescent="0.2">
      <c r="A131" s="147" t="s">
        <v>70</v>
      </c>
      <c r="B131" s="56">
        <v>8</v>
      </c>
      <c r="C131" s="57">
        <v>1</v>
      </c>
      <c r="D131" s="13" t="s">
        <v>69</v>
      </c>
      <c r="E131" s="66">
        <v>110</v>
      </c>
      <c r="F131" s="258">
        <v>1051.4000000000001</v>
      </c>
      <c r="G131" s="258">
        <v>1000</v>
      </c>
      <c r="H131" s="279">
        <v>1000</v>
      </c>
    </row>
    <row r="132" spans="1:9" ht="32.1" customHeight="1" x14ac:dyDescent="0.2">
      <c r="A132" s="42" t="s">
        <v>113</v>
      </c>
      <c r="B132" s="67">
        <v>8</v>
      </c>
      <c r="C132" s="68">
        <v>1</v>
      </c>
      <c r="D132" s="13" t="s">
        <v>69</v>
      </c>
      <c r="E132" s="69">
        <v>200</v>
      </c>
      <c r="F132" s="186">
        <f>F133</f>
        <v>1680.8000000000002</v>
      </c>
      <c r="G132" s="186">
        <f t="shared" ref="G132:H132" si="36">G133</f>
        <v>605.6</v>
      </c>
      <c r="H132" s="186">
        <f t="shared" si="36"/>
        <v>636.4</v>
      </c>
    </row>
    <row r="133" spans="1:9" ht="32.1" customHeight="1" x14ac:dyDescent="0.2">
      <c r="A133" s="194" t="s">
        <v>18</v>
      </c>
      <c r="B133" s="72">
        <v>8</v>
      </c>
      <c r="C133" s="73">
        <v>1</v>
      </c>
      <c r="D133" s="13" t="s">
        <v>69</v>
      </c>
      <c r="E133" s="74">
        <v>240</v>
      </c>
      <c r="F133" s="187">
        <f>1633.4+51-51+6+50-15+6.4</f>
        <v>1680.8000000000002</v>
      </c>
      <c r="G133" s="280">
        <v>605.6</v>
      </c>
      <c r="H133" s="280">
        <v>636.4</v>
      </c>
    </row>
    <row r="134" spans="1:9" ht="15.95" customHeight="1" x14ac:dyDescent="0.2">
      <c r="A134" s="193" t="s">
        <v>19</v>
      </c>
      <c r="B134" s="56">
        <v>8</v>
      </c>
      <c r="C134" s="57">
        <v>1</v>
      </c>
      <c r="D134" s="13" t="s">
        <v>69</v>
      </c>
      <c r="E134" s="66">
        <v>800</v>
      </c>
      <c r="F134" s="185">
        <f>F135</f>
        <v>76.2</v>
      </c>
      <c r="G134" s="185">
        <f t="shared" ref="G134:H134" si="37">G135</f>
        <v>20</v>
      </c>
      <c r="H134" s="185">
        <f t="shared" si="37"/>
        <v>20</v>
      </c>
    </row>
    <row r="135" spans="1:9" ht="15.95" customHeight="1" x14ac:dyDescent="0.2">
      <c r="A135" s="193" t="s">
        <v>20</v>
      </c>
      <c r="B135" s="56">
        <v>8</v>
      </c>
      <c r="C135" s="57">
        <v>1</v>
      </c>
      <c r="D135" s="13" t="s">
        <v>69</v>
      </c>
      <c r="E135" s="66">
        <v>850</v>
      </c>
      <c r="F135" s="185">
        <f>56.2+20</f>
        <v>76.2</v>
      </c>
      <c r="G135" s="258">
        <v>20</v>
      </c>
      <c r="H135" s="258">
        <v>20</v>
      </c>
    </row>
    <row r="136" spans="1:9" ht="63.95" customHeight="1" x14ac:dyDescent="0.2">
      <c r="A136" s="138" t="s">
        <v>122</v>
      </c>
      <c r="B136" s="67">
        <v>8</v>
      </c>
      <c r="C136" s="68">
        <v>1</v>
      </c>
      <c r="D136" s="13" t="s">
        <v>71</v>
      </c>
      <c r="E136" s="69"/>
      <c r="F136" s="186">
        <f>F137+F139</f>
        <v>5798.9670000000006</v>
      </c>
      <c r="G136" s="186">
        <f t="shared" ref="G136:H136" si="38">G137</f>
        <v>0</v>
      </c>
      <c r="H136" s="186">
        <f t="shared" si="38"/>
        <v>0</v>
      </c>
    </row>
    <row r="137" spans="1:9" ht="63.95" customHeight="1" x14ac:dyDescent="0.2">
      <c r="A137" s="193" t="s">
        <v>13</v>
      </c>
      <c r="B137" s="67">
        <v>8</v>
      </c>
      <c r="C137" s="68">
        <v>1</v>
      </c>
      <c r="D137" s="13" t="s">
        <v>71</v>
      </c>
      <c r="E137" s="69">
        <v>100</v>
      </c>
      <c r="F137" s="186">
        <f>F138</f>
        <v>5698.9670000000006</v>
      </c>
      <c r="G137" s="186">
        <f>G138</f>
        <v>0</v>
      </c>
      <c r="H137" s="166">
        <f>H138</f>
        <v>0</v>
      </c>
    </row>
    <row r="138" spans="1:9" ht="15.95" customHeight="1" x14ac:dyDescent="0.25">
      <c r="A138" s="147" t="s">
        <v>70</v>
      </c>
      <c r="B138" s="67">
        <v>8</v>
      </c>
      <c r="C138" s="68">
        <v>1</v>
      </c>
      <c r="D138" s="13" t="s">
        <v>71</v>
      </c>
      <c r="E138" s="69">
        <v>110</v>
      </c>
      <c r="F138" s="299">
        <f>5289.1+226+47.3+136.567</f>
        <v>5698.9670000000006</v>
      </c>
      <c r="G138" s="259">
        <v>0</v>
      </c>
      <c r="H138" s="281">
        <v>0</v>
      </c>
      <c r="I138" s="290"/>
    </row>
    <row r="139" spans="1:9" ht="32.1" customHeight="1" x14ac:dyDescent="0.2">
      <c r="A139" s="42" t="s">
        <v>113</v>
      </c>
      <c r="B139" s="67">
        <v>8</v>
      </c>
      <c r="C139" s="68">
        <v>1</v>
      </c>
      <c r="D139" s="13" t="s">
        <v>71</v>
      </c>
      <c r="E139" s="69">
        <v>200</v>
      </c>
      <c r="F139" s="186">
        <f>F140</f>
        <v>100</v>
      </c>
      <c r="G139" s="186">
        <f t="shared" ref="G139:H139" si="39">G140</f>
        <v>0</v>
      </c>
      <c r="H139" s="186">
        <f t="shared" si="39"/>
        <v>0</v>
      </c>
    </row>
    <row r="140" spans="1:9" ht="32.1" customHeight="1" x14ac:dyDescent="0.2">
      <c r="A140" s="194" t="s">
        <v>18</v>
      </c>
      <c r="B140" s="72">
        <v>8</v>
      </c>
      <c r="C140" s="73">
        <v>1</v>
      </c>
      <c r="D140" s="13" t="s">
        <v>71</v>
      </c>
      <c r="E140" s="74">
        <v>240</v>
      </c>
      <c r="F140" s="280">
        <v>100</v>
      </c>
      <c r="G140" s="280">
        <v>0</v>
      </c>
      <c r="H140" s="280">
        <v>0</v>
      </c>
    </row>
    <row r="141" spans="1:9" ht="31.5" x14ac:dyDescent="0.2">
      <c r="A141" s="138" t="s">
        <v>372</v>
      </c>
      <c r="B141" s="67">
        <v>8</v>
      </c>
      <c r="C141" s="68">
        <v>1</v>
      </c>
      <c r="D141" s="13" t="s">
        <v>371</v>
      </c>
      <c r="E141" s="69"/>
      <c r="F141" s="186">
        <f>F142</f>
        <v>213.6</v>
      </c>
      <c r="G141" s="186">
        <f t="shared" ref="G141:H141" si="40">G142</f>
        <v>0</v>
      </c>
      <c r="H141" s="186">
        <f t="shared" si="40"/>
        <v>0</v>
      </c>
    </row>
    <row r="142" spans="1:9" ht="63.95" customHeight="1" x14ac:dyDescent="0.2">
      <c r="A142" s="193" t="s">
        <v>13</v>
      </c>
      <c r="B142" s="67">
        <v>8</v>
      </c>
      <c r="C142" s="68">
        <v>1</v>
      </c>
      <c r="D142" s="13" t="s">
        <v>371</v>
      </c>
      <c r="E142" s="69">
        <v>200</v>
      </c>
      <c r="F142" s="186">
        <f>F143</f>
        <v>213.6</v>
      </c>
      <c r="G142" s="186">
        <f>G143</f>
        <v>0</v>
      </c>
      <c r="H142" s="166">
        <f>H143</f>
        <v>0</v>
      </c>
    </row>
    <row r="143" spans="1:9" ht="15.95" customHeight="1" x14ac:dyDescent="0.25">
      <c r="A143" s="147" t="s">
        <v>70</v>
      </c>
      <c r="B143" s="67">
        <v>8</v>
      </c>
      <c r="C143" s="68">
        <v>1</v>
      </c>
      <c r="D143" s="13" t="s">
        <v>371</v>
      </c>
      <c r="E143" s="69">
        <v>240</v>
      </c>
      <c r="F143" s="259">
        <v>213.6</v>
      </c>
      <c r="G143" s="259">
        <v>0</v>
      </c>
      <c r="H143" s="281">
        <v>0</v>
      </c>
      <c r="I143" s="290"/>
    </row>
    <row r="144" spans="1:9" ht="15.95" customHeight="1" x14ac:dyDescent="0.2">
      <c r="A144" s="200" t="s">
        <v>72</v>
      </c>
      <c r="B144" s="54">
        <v>10</v>
      </c>
      <c r="C144" s="68"/>
      <c r="D144" s="13"/>
      <c r="E144" s="69"/>
      <c r="F144" s="180">
        <f t="shared" ref="F144:H147" si="41">F145</f>
        <v>320</v>
      </c>
      <c r="G144" s="180">
        <f t="shared" si="41"/>
        <v>320</v>
      </c>
      <c r="H144" s="162">
        <f t="shared" si="41"/>
        <v>320</v>
      </c>
    </row>
    <row r="145" spans="1:8" ht="15.95" customHeight="1" x14ac:dyDescent="0.2">
      <c r="A145" s="202" t="s">
        <v>73</v>
      </c>
      <c r="B145" s="54">
        <v>10</v>
      </c>
      <c r="C145" s="55">
        <v>1</v>
      </c>
      <c r="D145" s="59" t="s">
        <v>7</v>
      </c>
      <c r="E145" s="60" t="s">
        <v>7</v>
      </c>
      <c r="F145" s="180">
        <f t="shared" si="41"/>
        <v>320</v>
      </c>
      <c r="G145" s="180">
        <f t="shared" si="41"/>
        <v>320</v>
      </c>
      <c r="H145" s="162">
        <f t="shared" si="41"/>
        <v>320</v>
      </c>
    </row>
    <row r="146" spans="1:8" ht="15.95" customHeight="1" x14ac:dyDescent="0.2">
      <c r="A146" s="205" t="s">
        <v>74</v>
      </c>
      <c r="B146" s="72">
        <v>10</v>
      </c>
      <c r="C146" s="73">
        <v>1</v>
      </c>
      <c r="D146" s="41" t="s">
        <v>10</v>
      </c>
      <c r="E146" s="74" t="s">
        <v>7</v>
      </c>
      <c r="F146" s="187">
        <f t="shared" si="41"/>
        <v>320</v>
      </c>
      <c r="G146" s="187">
        <f t="shared" si="41"/>
        <v>320</v>
      </c>
      <c r="H146" s="167">
        <f t="shared" si="41"/>
        <v>320</v>
      </c>
    </row>
    <row r="147" spans="1:8" ht="32.1" customHeight="1" x14ac:dyDescent="0.2">
      <c r="A147" s="206" t="s">
        <v>75</v>
      </c>
      <c r="B147" s="56">
        <v>10</v>
      </c>
      <c r="C147" s="57">
        <v>1</v>
      </c>
      <c r="D147" s="13" t="s">
        <v>111</v>
      </c>
      <c r="E147" s="66" t="s">
        <v>7</v>
      </c>
      <c r="F147" s="185">
        <f t="shared" si="41"/>
        <v>320</v>
      </c>
      <c r="G147" s="185">
        <f t="shared" si="41"/>
        <v>320</v>
      </c>
      <c r="H147" s="165">
        <f t="shared" si="41"/>
        <v>320</v>
      </c>
    </row>
    <row r="148" spans="1:8" ht="15.95" customHeight="1" x14ac:dyDescent="0.2">
      <c r="A148" s="203" t="s">
        <v>76</v>
      </c>
      <c r="B148" s="67">
        <v>10</v>
      </c>
      <c r="C148" s="68">
        <v>1</v>
      </c>
      <c r="D148" s="13" t="s">
        <v>111</v>
      </c>
      <c r="E148" s="69">
        <v>300</v>
      </c>
      <c r="F148" s="186">
        <f>F149+F150</f>
        <v>320</v>
      </c>
      <c r="G148" s="186">
        <f t="shared" ref="G148:H148" si="42">G149+G150</f>
        <v>320</v>
      </c>
      <c r="H148" s="186">
        <f t="shared" si="42"/>
        <v>320</v>
      </c>
    </row>
    <row r="149" spans="1:8" ht="15.75" x14ac:dyDescent="0.2">
      <c r="A149" s="207" t="s">
        <v>375</v>
      </c>
      <c r="B149" s="67">
        <v>10</v>
      </c>
      <c r="C149" s="68">
        <v>1</v>
      </c>
      <c r="D149" s="40" t="s">
        <v>111</v>
      </c>
      <c r="E149" s="69">
        <v>310</v>
      </c>
      <c r="F149" s="259">
        <f>250+70</f>
        <v>320</v>
      </c>
      <c r="G149" s="259">
        <v>320</v>
      </c>
      <c r="H149" s="281">
        <v>320</v>
      </c>
    </row>
    <row r="150" spans="1:8" ht="31.5" customHeight="1" x14ac:dyDescent="0.2">
      <c r="A150" s="207" t="s">
        <v>115</v>
      </c>
      <c r="B150" s="67">
        <v>10</v>
      </c>
      <c r="C150" s="68">
        <v>1</v>
      </c>
      <c r="D150" s="40" t="s">
        <v>111</v>
      </c>
      <c r="E150" s="69">
        <v>320</v>
      </c>
      <c r="F150" s="259">
        <f>70-70</f>
        <v>0</v>
      </c>
      <c r="G150" s="259">
        <v>0</v>
      </c>
      <c r="H150" s="281">
        <v>0</v>
      </c>
    </row>
    <row r="151" spans="1:8" ht="20.100000000000001" customHeight="1" x14ac:dyDescent="0.2">
      <c r="A151" s="120" t="s">
        <v>77</v>
      </c>
      <c r="B151" s="18">
        <v>99</v>
      </c>
      <c r="C151" s="18"/>
      <c r="D151" s="52" t="s">
        <v>7</v>
      </c>
      <c r="E151" s="20" t="s">
        <v>7</v>
      </c>
      <c r="F151" s="212">
        <f t="shared" ref="F151:H155" si="43">F152</f>
        <v>0</v>
      </c>
      <c r="G151" s="212">
        <f t="shared" si="43"/>
        <v>235.2</v>
      </c>
      <c r="H151" s="21">
        <f t="shared" si="43"/>
        <v>540.29999999999995</v>
      </c>
    </row>
    <row r="152" spans="1:8" ht="20.100000000000001" customHeight="1" x14ac:dyDescent="0.2">
      <c r="A152" s="193" t="s">
        <v>77</v>
      </c>
      <c r="B152" s="24">
        <v>99</v>
      </c>
      <c r="C152" s="24">
        <v>99</v>
      </c>
      <c r="D152" s="40"/>
      <c r="E152" s="26"/>
      <c r="F152" s="188">
        <f t="shared" si="43"/>
        <v>0</v>
      </c>
      <c r="G152" s="188">
        <f t="shared" si="43"/>
        <v>235.2</v>
      </c>
      <c r="H152" s="27">
        <f t="shared" si="43"/>
        <v>540.29999999999995</v>
      </c>
    </row>
    <row r="153" spans="1:8" ht="20.100000000000001" customHeight="1" x14ac:dyDescent="0.2">
      <c r="A153" s="193" t="s">
        <v>9</v>
      </c>
      <c r="B153" s="24">
        <v>99</v>
      </c>
      <c r="C153" s="24">
        <v>99</v>
      </c>
      <c r="D153" s="40" t="s">
        <v>10</v>
      </c>
      <c r="E153" s="26"/>
      <c r="F153" s="188">
        <f t="shared" si="43"/>
        <v>0</v>
      </c>
      <c r="G153" s="188">
        <f t="shared" si="43"/>
        <v>235.2</v>
      </c>
      <c r="H153" s="27">
        <f t="shared" si="43"/>
        <v>540.29999999999995</v>
      </c>
    </row>
    <row r="154" spans="1:8" ht="20.100000000000001" customHeight="1" x14ac:dyDescent="0.2">
      <c r="A154" s="193" t="s">
        <v>77</v>
      </c>
      <c r="B154" s="24">
        <v>99</v>
      </c>
      <c r="C154" s="24">
        <v>99</v>
      </c>
      <c r="D154" s="40" t="s">
        <v>78</v>
      </c>
      <c r="E154" s="26"/>
      <c r="F154" s="188">
        <f t="shared" si="43"/>
        <v>0</v>
      </c>
      <c r="G154" s="188">
        <f t="shared" si="43"/>
        <v>235.2</v>
      </c>
      <c r="H154" s="27">
        <f t="shared" si="43"/>
        <v>540.29999999999995</v>
      </c>
    </row>
    <row r="155" spans="1:8" ht="20.100000000000001" customHeight="1" x14ac:dyDescent="0.2">
      <c r="A155" s="193" t="s">
        <v>77</v>
      </c>
      <c r="B155" s="24">
        <v>99</v>
      </c>
      <c r="C155" s="24">
        <v>99</v>
      </c>
      <c r="D155" s="40" t="s">
        <v>78</v>
      </c>
      <c r="E155" s="26">
        <v>900</v>
      </c>
      <c r="F155" s="188">
        <f t="shared" si="43"/>
        <v>0</v>
      </c>
      <c r="G155" s="188">
        <f t="shared" si="43"/>
        <v>235.2</v>
      </c>
      <c r="H155" s="27">
        <f t="shared" si="43"/>
        <v>540.29999999999995</v>
      </c>
    </row>
    <row r="156" spans="1:8" ht="20.100000000000001" customHeight="1" x14ac:dyDescent="0.2">
      <c r="A156" s="193" t="s">
        <v>77</v>
      </c>
      <c r="B156" s="24">
        <v>99</v>
      </c>
      <c r="C156" s="24">
        <v>99</v>
      </c>
      <c r="D156" s="40" t="s">
        <v>78</v>
      </c>
      <c r="E156" s="26">
        <v>990</v>
      </c>
      <c r="F156" s="257">
        <v>0</v>
      </c>
      <c r="G156" s="257">
        <v>235.2</v>
      </c>
      <c r="H156" s="278">
        <v>540.29999999999995</v>
      </c>
    </row>
    <row r="157" spans="1:8" ht="15.75" x14ac:dyDescent="0.25">
      <c r="A157" s="80" t="s">
        <v>79</v>
      </c>
      <c r="B157" s="81"/>
      <c r="C157" s="81"/>
      <c r="D157" s="82"/>
      <c r="E157" s="83"/>
      <c r="F157" s="189">
        <f>F10+F60+F67+F73+F90+F126+F144+F151</f>
        <v>22199.296999999999</v>
      </c>
      <c r="G157" s="189">
        <f t="shared" ref="G157:H157" si="44">G10+G60+G67+G73+G90+G126+G144+G151</f>
        <v>9641.0000000000018</v>
      </c>
      <c r="H157" s="189">
        <f t="shared" si="44"/>
        <v>11077.9</v>
      </c>
    </row>
    <row r="158" spans="1:8" ht="15.75" x14ac:dyDescent="0.25">
      <c r="A158" s="84"/>
      <c r="B158" s="85"/>
      <c r="C158" s="85"/>
      <c r="D158" s="31"/>
      <c r="E158" s="86"/>
      <c r="F158" s="86"/>
      <c r="G158" s="86"/>
      <c r="H158" s="87"/>
    </row>
    <row r="159" spans="1:8" ht="12" customHeight="1" x14ac:dyDescent="0.25">
      <c r="A159" s="89"/>
      <c r="B159" s="90"/>
      <c r="C159" s="90"/>
      <c r="D159" s="91"/>
      <c r="E159" s="92"/>
      <c r="F159" s="222"/>
      <c r="G159" s="92"/>
      <c r="H159" s="92"/>
    </row>
    <row r="160" spans="1:8" ht="12.75" customHeight="1" x14ac:dyDescent="0.25">
      <c r="A160" s="84"/>
      <c r="B160" s="90"/>
      <c r="C160" s="90"/>
      <c r="D160" s="94"/>
      <c r="E160" s="92"/>
      <c r="F160" s="92"/>
      <c r="G160" s="92"/>
      <c r="H160" s="93"/>
    </row>
    <row r="161" spans="1:8" ht="12.75" customHeight="1" x14ac:dyDescent="0.25">
      <c r="A161" s="84"/>
      <c r="B161" s="95"/>
      <c r="C161" s="95"/>
      <c r="D161" s="94"/>
      <c r="E161" s="92"/>
      <c r="F161" s="222"/>
      <c r="G161" s="222"/>
      <c r="H161" s="222"/>
    </row>
    <row r="162" spans="1:8" ht="12.75" customHeight="1" x14ac:dyDescent="0.2">
      <c r="A162" s="84"/>
      <c r="B162" s="96"/>
      <c r="C162" s="96"/>
      <c r="D162" s="93"/>
      <c r="E162" s="96"/>
      <c r="F162" s="96"/>
      <c r="G162" s="96"/>
      <c r="H162" s="96"/>
    </row>
    <row r="163" spans="1:8" ht="14.25" customHeight="1" x14ac:dyDescent="0.2">
      <c r="A163" s="84"/>
      <c r="B163" s="95"/>
      <c r="C163" s="95"/>
      <c r="D163" s="96"/>
      <c r="E163" s="92"/>
      <c r="F163" s="222"/>
      <c r="G163" s="92"/>
      <c r="H163" s="93"/>
    </row>
    <row r="164" spans="1:8" ht="15.75" x14ac:dyDescent="0.25">
      <c r="A164" s="85"/>
      <c r="B164" s="97"/>
      <c r="C164" s="97"/>
      <c r="D164" s="93"/>
      <c r="E164" s="97"/>
      <c r="F164" s="97"/>
      <c r="G164" s="97"/>
      <c r="H164" s="97"/>
    </row>
    <row r="165" spans="1:8" ht="15.75" x14ac:dyDescent="0.25">
      <c r="A165" s="98"/>
    </row>
    <row r="166" spans="1:8" ht="15.75" x14ac:dyDescent="0.25">
      <c r="A166" s="98"/>
    </row>
    <row r="167" spans="1:8" ht="15" x14ac:dyDescent="0.2">
      <c r="A167" s="99"/>
    </row>
    <row r="168" spans="1:8" ht="15" x14ac:dyDescent="0.2">
      <c r="A168" s="100"/>
    </row>
    <row r="169" spans="1:8" ht="15" x14ac:dyDescent="0.2">
      <c r="A169" s="99"/>
    </row>
  </sheetData>
  <autoFilter ref="A9:L157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62 F62:G62" formula="1"/>
    <ignoredError sqref="H7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36"/>
  <sheetViews>
    <sheetView showGridLines="0" view="pageBreakPreview" topLeftCell="A109" zoomScale="90" zoomScaleSheetLayoutView="90" workbookViewId="0">
      <selection activeCell="F46" sqref="F46:H46"/>
    </sheetView>
  </sheetViews>
  <sheetFormatPr defaultColWidth="9.140625" defaultRowHeight="12.75" x14ac:dyDescent="0.2"/>
  <cols>
    <col min="1" max="1" width="62.5703125" style="2" customWidth="1"/>
    <col min="2" max="2" width="16" style="122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1"/>
      <c r="B1" s="124"/>
      <c r="C1" s="101"/>
      <c r="D1" s="101"/>
      <c r="E1" s="312" t="s">
        <v>83</v>
      </c>
      <c r="F1" s="312"/>
      <c r="G1" s="312"/>
      <c r="H1" s="312"/>
    </row>
    <row r="2" spans="1:9" ht="39.75" customHeight="1" x14ac:dyDescent="0.25">
      <c r="A2" s="101"/>
      <c r="B2" s="124"/>
      <c r="C2" s="168"/>
      <c r="D2" s="169"/>
      <c r="E2" s="169"/>
      <c r="F2" s="316" t="s">
        <v>124</v>
      </c>
      <c r="G2" s="317"/>
      <c r="H2" s="317"/>
    </row>
    <row r="3" spans="1:9" x14ac:dyDescent="0.2">
      <c r="A3" s="101"/>
      <c r="B3" s="124"/>
      <c r="C3" s="101"/>
      <c r="D3" s="313" t="s">
        <v>377</v>
      </c>
      <c r="E3" s="314"/>
      <c r="F3" s="314"/>
      <c r="G3" s="314"/>
      <c r="H3" s="314"/>
    </row>
    <row r="4" spans="1:9" x14ac:dyDescent="0.2">
      <c r="A4" s="101"/>
      <c r="B4" s="124"/>
      <c r="C4" s="101"/>
      <c r="D4" s="101"/>
      <c r="E4" s="101"/>
      <c r="F4" s="101"/>
      <c r="G4" s="101"/>
      <c r="H4" s="101"/>
    </row>
    <row r="5" spans="1:9" ht="50.25" customHeight="1" x14ac:dyDescent="0.2">
      <c r="A5" s="315" t="s">
        <v>368</v>
      </c>
      <c r="B5" s="322"/>
      <c r="C5" s="322"/>
      <c r="D5" s="322"/>
      <c r="E5" s="322"/>
      <c r="F5" s="322"/>
      <c r="G5" s="322"/>
      <c r="H5" s="322"/>
    </row>
    <row r="6" spans="1:9" ht="21.75" customHeight="1" x14ac:dyDescent="0.2">
      <c r="A6" s="123"/>
      <c r="B6" s="102"/>
      <c r="C6" s="123"/>
      <c r="D6" s="123"/>
      <c r="E6" s="123"/>
      <c r="F6" s="123"/>
      <c r="G6" s="123"/>
      <c r="H6" s="191" t="s">
        <v>84</v>
      </c>
    </row>
    <row r="7" spans="1:9" ht="21.75" customHeight="1" x14ac:dyDescent="0.2">
      <c r="A7" s="326" t="s">
        <v>0</v>
      </c>
      <c r="B7" s="326" t="s">
        <v>3</v>
      </c>
      <c r="C7" s="326" t="s">
        <v>4</v>
      </c>
      <c r="D7" s="326" t="s">
        <v>1</v>
      </c>
      <c r="E7" s="326" t="s">
        <v>2</v>
      </c>
      <c r="F7" s="323" t="s">
        <v>5</v>
      </c>
      <c r="G7" s="324"/>
      <c r="H7" s="325"/>
    </row>
    <row r="8" spans="1:9" ht="21.75" customHeight="1" x14ac:dyDescent="0.2">
      <c r="A8" s="327"/>
      <c r="B8" s="328"/>
      <c r="C8" s="328"/>
      <c r="D8" s="328"/>
      <c r="E8" s="328"/>
      <c r="F8" s="190" t="s">
        <v>120</v>
      </c>
      <c r="G8" s="190" t="s">
        <v>116</v>
      </c>
      <c r="H8" s="190" t="s">
        <v>117</v>
      </c>
    </row>
    <row r="9" spans="1:9" s="109" customFormat="1" ht="63.95" customHeight="1" x14ac:dyDescent="0.2">
      <c r="A9" s="192" t="s">
        <v>145</v>
      </c>
      <c r="B9" s="6" t="s">
        <v>44</v>
      </c>
      <c r="C9" s="113" t="s">
        <v>7</v>
      </c>
      <c r="D9" s="114"/>
      <c r="E9" s="115"/>
      <c r="F9" s="209">
        <f>F10</f>
        <v>148.80000000000001</v>
      </c>
      <c r="G9" s="209">
        <f t="shared" ref="G9:H9" si="0">G10</f>
        <v>30</v>
      </c>
      <c r="H9" s="209">
        <f t="shared" si="0"/>
        <v>30</v>
      </c>
      <c r="I9" s="108"/>
    </row>
    <row r="10" spans="1:9" s="109" customFormat="1" ht="48" customHeight="1" x14ac:dyDescent="0.2">
      <c r="A10" s="120" t="s">
        <v>45</v>
      </c>
      <c r="B10" s="6" t="s">
        <v>46</v>
      </c>
      <c r="C10" s="113" t="s">
        <v>7</v>
      </c>
      <c r="D10" s="114"/>
      <c r="E10" s="115"/>
      <c r="F10" s="209">
        <f t="shared" ref="F10:H11" si="1">F11</f>
        <v>148.80000000000001</v>
      </c>
      <c r="G10" s="209">
        <f t="shared" si="1"/>
        <v>30</v>
      </c>
      <c r="H10" s="116">
        <f t="shared" si="1"/>
        <v>30</v>
      </c>
      <c r="I10" s="108"/>
    </row>
    <row r="11" spans="1:9" s="109" customFormat="1" ht="32.1" customHeight="1" x14ac:dyDescent="0.2">
      <c r="A11" s="193" t="s">
        <v>113</v>
      </c>
      <c r="B11" s="13" t="s">
        <v>46</v>
      </c>
      <c r="C11" s="104">
        <v>200</v>
      </c>
      <c r="D11" s="105"/>
      <c r="E11" s="106"/>
      <c r="F11" s="210">
        <f t="shared" si="1"/>
        <v>148.80000000000001</v>
      </c>
      <c r="G11" s="210">
        <f t="shared" si="1"/>
        <v>30</v>
      </c>
      <c r="H11" s="107">
        <f t="shared" si="1"/>
        <v>30</v>
      </c>
      <c r="I11" s="108"/>
    </row>
    <row r="12" spans="1:9" s="109" customFormat="1" ht="32.1" customHeight="1" x14ac:dyDescent="0.2">
      <c r="A12" s="193" t="s">
        <v>18</v>
      </c>
      <c r="B12" s="25" t="s">
        <v>46</v>
      </c>
      <c r="C12" s="110">
        <v>240</v>
      </c>
      <c r="D12" s="111">
        <v>3</v>
      </c>
      <c r="E12" s="112">
        <v>10</v>
      </c>
      <c r="F12" s="211">
        <f>'Приложение 5'!F72</f>
        <v>148.80000000000001</v>
      </c>
      <c r="G12" s="211">
        <f>'Приложение 5'!G72</f>
        <v>30</v>
      </c>
      <c r="H12" s="211">
        <f>'Приложение 5'!H72</f>
        <v>30</v>
      </c>
      <c r="I12" s="108"/>
    </row>
    <row r="13" spans="1:9" s="118" customFormat="1" ht="30" customHeight="1" x14ac:dyDescent="0.2">
      <c r="A13" s="140" t="s">
        <v>147</v>
      </c>
      <c r="B13" s="19" t="s">
        <v>50</v>
      </c>
      <c r="C13" s="20"/>
      <c r="D13" s="17"/>
      <c r="E13" s="18"/>
      <c r="F13" s="212">
        <f>F14+F24</f>
        <v>2508.8000000000002</v>
      </c>
      <c r="G13" s="212">
        <f t="shared" ref="G13:H13" si="2">G14+G24</f>
        <v>1612.6</v>
      </c>
      <c r="H13" s="212">
        <f t="shared" si="2"/>
        <v>1702.4</v>
      </c>
      <c r="I13" s="117"/>
    </row>
    <row r="14" spans="1:9" s="118" customFormat="1" ht="30" customHeight="1" x14ac:dyDescent="0.2">
      <c r="A14" s="140" t="s">
        <v>146</v>
      </c>
      <c r="B14" s="19" t="s">
        <v>51</v>
      </c>
      <c r="C14" s="20"/>
      <c r="D14" s="17"/>
      <c r="E14" s="18"/>
      <c r="F14" s="212">
        <f>F15+F18+F21</f>
        <v>2276.9</v>
      </c>
      <c r="G14" s="212">
        <f t="shared" ref="F14:H16" si="3">G15</f>
        <v>1512.6</v>
      </c>
      <c r="H14" s="21">
        <f t="shared" si="3"/>
        <v>1602.4</v>
      </c>
      <c r="I14" s="117"/>
    </row>
    <row r="15" spans="1:9" s="118" customFormat="1" ht="30" customHeight="1" x14ac:dyDescent="0.2">
      <c r="A15" s="140" t="s">
        <v>119</v>
      </c>
      <c r="B15" s="6" t="s">
        <v>52</v>
      </c>
      <c r="C15" s="20"/>
      <c r="D15" s="4"/>
      <c r="E15" s="5"/>
      <c r="F15" s="213">
        <f t="shared" si="3"/>
        <v>2276.9</v>
      </c>
      <c r="G15" s="213">
        <f t="shared" si="3"/>
        <v>1512.6</v>
      </c>
      <c r="H15" s="8">
        <f t="shared" si="3"/>
        <v>1602.4</v>
      </c>
      <c r="I15" s="117"/>
    </row>
    <row r="16" spans="1:9" ht="32.1" customHeight="1" x14ac:dyDescent="0.2">
      <c r="A16" s="193" t="s">
        <v>113</v>
      </c>
      <c r="B16" s="13" t="s">
        <v>52</v>
      </c>
      <c r="C16" s="14">
        <v>200</v>
      </c>
      <c r="D16" s="11"/>
      <c r="E16" s="12"/>
      <c r="F16" s="214">
        <f t="shared" si="3"/>
        <v>2276.9</v>
      </c>
      <c r="G16" s="214">
        <f t="shared" si="3"/>
        <v>1512.6</v>
      </c>
      <c r="H16" s="15">
        <f t="shared" si="3"/>
        <v>1602.4</v>
      </c>
      <c r="I16" s="9"/>
    </row>
    <row r="17" spans="1:9" ht="32.1" customHeight="1" x14ac:dyDescent="0.2">
      <c r="A17" s="193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4">
        <f>'Приложение 5'!F79</f>
        <v>2276.9</v>
      </c>
      <c r="G17" s="214">
        <f>'Приложение 5'!G79</f>
        <v>1512.6</v>
      </c>
      <c r="H17" s="214">
        <f>'Приложение 5'!H79</f>
        <v>1602.4</v>
      </c>
      <c r="I17" s="9"/>
    </row>
    <row r="18" spans="1:9" ht="63" hidden="1" x14ac:dyDescent="0.2">
      <c r="A18" s="193" t="s">
        <v>349</v>
      </c>
      <c r="B18" s="40" t="s">
        <v>350</v>
      </c>
      <c r="C18" s="26"/>
      <c r="D18" s="24"/>
      <c r="E18" s="24"/>
      <c r="F18" s="188">
        <f>'Приложение 5'!F80</f>
        <v>0</v>
      </c>
      <c r="G18" s="188">
        <f>'Приложение 5'!G80</f>
        <v>0</v>
      </c>
      <c r="H18" s="188">
        <f>'Приложение 5'!H80</f>
        <v>0</v>
      </c>
      <c r="I18" s="9"/>
    </row>
    <row r="19" spans="1:9" ht="32.1" hidden="1" customHeight="1" x14ac:dyDescent="0.2">
      <c r="A19" s="193" t="s">
        <v>113</v>
      </c>
      <c r="B19" s="40" t="s">
        <v>350</v>
      </c>
      <c r="C19" s="26">
        <v>200</v>
      </c>
      <c r="D19" s="24"/>
      <c r="E19" s="24"/>
      <c r="F19" s="188">
        <f>'Приложение 5'!F81</f>
        <v>0</v>
      </c>
      <c r="G19" s="188">
        <f>'Приложение 5'!G81</f>
        <v>0</v>
      </c>
      <c r="H19" s="188">
        <f>'Приложение 5'!H81</f>
        <v>0</v>
      </c>
      <c r="I19" s="9"/>
    </row>
    <row r="20" spans="1:9" ht="32.1" hidden="1" customHeight="1" x14ac:dyDescent="0.2">
      <c r="A20" s="193" t="s">
        <v>18</v>
      </c>
      <c r="B20" s="40" t="s">
        <v>350</v>
      </c>
      <c r="C20" s="26">
        <v>240</v>
      </c>
      <c r="D20" s="24">
        <v>4</v>
      </c>
      <c r="E20" s="24">
        <v>9</v>
      </c>
      <c r="F20" s="188">
        <f>'Приложение 5'!F82</f>
        <v>0</v>
      </c>
      <c r="G20" s="188">
        <f>'Приложение 5'!G82</f>
        <v>0</v>
      </c>
      <c r="H20" s="188">
        <f>'Приложение 5'!H82</f>
        <v>0</v>
      </c>
      <c r="I20" s="9"/>
    </row>
    <row r="21" spans="1:9" ht="63" hidden="1" x14ac:dyDescent="0.2">
      <c r="A21" s="193" t="s">
        <v>351</v>
      </c>
      <c r="B21" s="40" t="s">
        <v>352</v>
      </c>
      <c r="C21" s="26"/>
      <c r="D21" s="24"/>
      <c r="E21" s="24"/>
      <c r="F21" s="188">
        <f>'Приложение 5'!F83</f>
        <v>0</v>
      </c>
      <c r="G21" s="188">
        <f>'Приложение 5'!G83</f>
        <v>0</v>
      </c>
      <c r="H21" s="188">
        <f>'Приложение 5'!H83</f>
        <v>0</v>
      </c>
      <c r="I21" s="9"/>
    </row>
    <row r="22" spans="1:9" ht="32.1" hidden="1" customHeight="1" x14ac:dyDescent="0.2">
      <c r="A22" s="193" t="s">
        <v>113</v>
      </c>
      <c r="B22" s="40" t="s">
        <v>352</v>
      </c>
      <c r="C22" s="26">
        <v>200</v>
      </c>
      <c r="D22" s="24"/>
      <c r="E22" s="24"/>
      <c r="F22" s="188">
        <f>'Приложение 5'!F84</f>
        <v>0</v>
      </c>
      <c r="G22" s="188">
        <f>'Приложение 5'!G84</f>
        <v>0</v>
      </c>
      <c r="H22" s="188">
        <f>'Приложение 5'!H84</f>
        <v>0</v>
      </c>
      <c r="I22" s="9"/>
    </row>
    <row r="23" spans="1:9" ht="32.1" hidden="1" customHeight="1" x14ac:dyDescent="0.2">
      <c r="A23" s="193" t="s">
        <v>18</v>
      </c>
      <c r="B23" s="40" t="s">
        <v>352</v>
      </c>
      <c r="C23" s="26">
        <v>240</v>
      </c>
      <c r="D23" s="24">
        <v>4</v>
      </c>
      <c r="E23" s="24">
        <v>9</v>
      </c>
      <c r="F23" s="188">
        <f>'Приложение 5'!F85</f>
        <v>0</v>
      </c>
      <c r="G23" s="188">
        <f>'Приложение 5'!G85</f>
        <v>0</v>
      </c>
      <c r="H23" s="188">
        <f>'Приложение 5'!H85</f>
        <v>0</v>
      </c>
      <c r="I23" s="9"/>
    </row>
    <row r="24" spans="1:9" s="118" customFormat="1" ht="34.5" customHeight="1" x14ac:dyDescent="0.2">
      <c r="A24" s="140" t="s">
        <v>148</v>
      </c>
      <c r="B24" s="6" t="s">
        <v>53</v>
      </c>
      <c r="C24" s="7"/>
      <c r="D24" s="4"/>
      <c r="E24" s="5"/>
      <c r="F24" s="213">
        <f t="shared" ref="F24:H26" si="4">F25</f>
        <v>231.9</v>
      </c>
      <c r="G24" s="213">
        <f t="shared" si="4"/>
        <v>100</v>
      </c>
      <c r="H24" s="8">
        <f t="shared" si="4"/>
        <v>100</v>
      </c>
      <c r="I24" s="117"/>
    </row>
    <row r="25" spans="1:9" s="118" customFormat="1" ht="39" customHeight="1" x14ac:dyDescent="0.2">
      <c r="A25" s="140" t="s">
        <v>149</v>
      </c>
      <c r="B25" s="119" t="s">
        <v>54</v>
      </c>
      <c r="C25" s="7"/>
      <c r="D25" s="4"/>
      <c r="E25" s="5"/>
      <c r="F25" s="213">
        <f t="shared" si="4"/>
        <v>231.9</v>
      </c>
      <c r="G25" s="213">
        <f t="shared" si="4"/>
        <v>100</v>
      </c>
      <c r="H25" s="8">
        <f t="shared" si="4"/>
        <v>100</v>
      </c>
      <c r="I25" s="117"/>
    </row>
    <row r="26" spans="1:9" ht="32.1" customHeight="1" x14ac:dyDescent="0.2">
      <c r="A26" s="193" t="s">
        <v>113</v>
      </c>
      <c r="B26" s="31" t="s">
        <v>54</v>
      </c>
      <c r="C26" s="26">
        <v>200</v>
      </c>
      <c r="D26" s="23"/>
      <c r="E26" s="24"/>
      <c r="F26" s="188">
        <f t="shared" si="4"/>
        <v>231.9</v>
      </c>
      <c r="G26" s="188">
        <f t="shared" si="4"/>
        <v>100</v>
      </c>
      <c r="H26" s="27">
        <f t="shared" si="4"/>
        <v>100</v>
      </c>
      <c r="I26" s="9"/>
    </row>
    <row r="27" spans="1:9" ht="32.1" customHeight="1" x14ac:dyDescent="0.2">
      <c r="A27" s="193" t="s">
        <v>18</v>
      </c>
      <c r="B27" s="103" t="s">
        <v>54</v>
      </c>
      <c r="C27" s="26">
        <v>240</v>
      </c>
      <c r="D27" s="23">
        <v>4</v>
      </c>
      <c r="E27" s="24">
        <v>9</v>
      </c>
      <c r="F27" s="188">
        <f>'Приложение 5'!F89</f>
        <v>231.9</v>
      </c>
      <c r="G27" s="188">
        <f>'Приложение 5'!G89</f>
        <v>100</v>
      </c>
      <c r="H27" s="188">
        <f>'Приложение 5'!H89</f>
        <v>100</v>
      </c>
      <c r="I27" s="9"/>
    </row>
    <row r="28" spans="1:9" s="118" customFormat="1" ht="32.1" customHeight="1" x14ac:dyDescent="0.2">
      <c r="A28" s="140" t="s">
        <v>150</v>
      </c>
      <c r="B28" s="6" t="s">
        <v>57</v>
      </c>
      <c r="C28" s="20" t="s">
        <v>7</v>
      </c>
      <c r="D28" s="17"/>
      <c r="E28" s="18"/>
      <c r="F28" s="212">
        <f>F29+F41+F45+F51</f>
        <v>4128.3999999999996</v>
      </c>
      <c r="G28" s="212">
        <f>G29+G41+G45+G51</f>
        <v>1225</v>
      </c>
      <c r="H28" s="21">
        <f>H29+H41+H45+H51</f>
        <v>1725</v>
      </c>
      <c r="I28" s="117"/>
    </row>
    <row r="29" spans="1:9" s="118" customFormat="1" ht="48" customHeight="1" x14ac:dyDescent="0.2">
      <c r="A29" s="140" t="s">
        <v>151</v>
      </c>
      <c r="B29" s="6" t="s">
        <v>58</v>
      </c>
      <c r="C29" s="38"/>
      <c r="D29" s="4"/>
      <c r="E29" s="5"/>
      <c r="F29" s="213">
        <f>F30+F35+F38</f>
        <v>2712.8999999999996</v>
      </c>
      <c r="G29" s="213">
        <f t="shared" ref="F29:H33" si="5">G30</f>
        <v>1000</v>
      </c>
      <c r="H29" s="21">
        <f t="shared" si="5"/>
        <v>1500</v>
      </c>
      <c r="I29" s="117"/>
    </row>
    <row r="30" spans="1:9" s="118" customFormat="1" ht="48" customHeight="1" x14ac:dyDescent="0.2">
      <c r="A30" s="140" t="s">
        <v>152</v>
      </c>
      <c r="B30" s="52" t="s">
        <v>59</v>
      </c>
      <c r="C30" s="20"/>
      <c r="D30" s="18"/>
      <c r="E30" s="18"/>
      <c r="F30" s="212">
        <f>F31+F33</f>
        <v>2058.7999999999997</v>
      </c>
      <c r="G30" s="212">
        <f t="shared" si="5"/>
        <v>1000</v>
      </c>
      <c r="H30" s="21">
        <f t="shared" si="5"/>
        <v>1500</v>
      </c>
      <c r="I30" s="117"/>
    </row>
    <row r="31" spans="1:9" ht="32.1" customHeight="1" x14ac:dyDescent="0.2">
      <c r="A31" s="193" t="s">
        <v>113</v>
      </c>
      <c r="B31" s="40" t="s">
        <v>59</v>
      </c>
      <c r="C31" s="26">
        <v>200</v>
      </c>
      <c r="D31" s="24"/>
      <c r="E31" s="24"/>
      <c r="F31" s="188">
        <f t="shared" si="5"/>
        <v>1843.1</v>
      </c>
      <c r="G31" s="188">
        <f t="shared" si="5"/>
        <v>1000</v>
      </c>
      <c r="H31" s="27">
        <f t="shared" si="5"/>
        <v>1500</v>
      </c>
      <c r="I31" s="9"/>
    </row>
    <row r="32" spans="1:9" ht="32.1" customHeight="1" x14ac:dyDescent="0.2">
      <c r="A32" s="193" t="s">
        <v>18</v>
      </c>
      <c r="B32" s="40" t="s">
        <v>59</v>
      </c>
      <c r="C32" s="26">
        <v>240</v>
      </c>
      <c r="D32" s="24">
        <v>5</v>
      </c>
      <c r="E32" s="24">
        <v>3</v>
      </c>
      <c r="F32" s="188">
        <f>'Приложение 5'!F101</f>
        <v>1843.1</v>
      </c>
      <c r="G32" s="188">
        <f>'Приложение 5'!G101</f>
        <v>1000</v>
      </c>
      <c r="H32" s="188">
        <f>'Приложение 5'!H101</f>
        <v>1500</v>
      </c>
      <c r="I32" s="9"/>
    </row>
    <row r="33" spans="1:9" ht="18.75" x14ac:dyDescent="0.2">
      <c r="A33" s="193" t="s">
        <v>19</v>
      </c>
      <c r="B33" s="40" t="s">
        <v>59</v>
      </c>
      <c r="C33" s="26">
        <v>800</v>
      </c>
      <c r="D33" s="24"/>
      <c r="E33" s="24"/>
      <c r="F33" s="188">
        <f t="shared" si="5"/>
        <v>215.7</v>
      </c>
      <c r="G33" s="188">
        <f t="shared" si="5"/>
        <v>0</v>
      </c>
      <c r="H33" s="27">
        <f t="shared" si="5"/>
        <v>0</v>
      </c>
      <c r="I33" s="9"/>
    </row>
    <row r="34" spans="1:9" ht="18.75" x14ac:dyDescent="0.2">
      <c r="A34" s="193" t="s">
        <v>353</v>
      </c>
      <c r="B34" s="40" t="s">
        <v>59</v>
      </c>
      <c r="C34" s="26">
        <v>830</v>
      </c>
      <c r="D34" s="24">
        <v>5</v>
      </c>
      <c r="E34" s="24">
        <v>3</v>
      </c>
      <c r="F34" s="188">
        <f>'Приложение 5'!F103</f>
        <v>215.7</v>
      </c>
      <c r="G34" s="188">
        <f>'Приложение 5'!G103</f>
        <v>0</v>
      </c>
      <c r="H34" s="188">
        <f>'Приложение 5'!H103</f>
        <v>0</v>
      </c>
      <c r="I34" s="9"/>
    </row>
    <row r="35" spans="1:9" s="262" customFormat="1" ht="78.75" x14ac:dyDescent="0.2">
      <c r="A35" s="263" t="s">
        <v>338</v>
      </c>
      <c r="B35" s="52" t="s">
        <v>339</v>
      </c>
      <c r="C35" s="20"/>
      <c r="D35" s="18"/>
      <c r="E35" s="18"/>
      <c r="F35" s="21">
        <f>F36</f>
        <v>472</v>
      </c>
      <c r="G35" s="21">
        <f t="shared" ref="G35:G36" si="6">G36</f>
        <v>0</v>
      </c>
      <c r="H35" s="21">
        <f t="shared" ref="H35:H36" si="7">H36</f>
        <v>0</v>
      </c>
    </row>
    <row r="36" spans="1:9" s="262" customFormat="1" ht="31.5" x14ac:dyDescent="0.2">
      <c r="A36" s="39" t="s">
        <v>113</v>
      </c>
      <c r="B36" s="13" t="s">
        <v>339</v>
      </c>
      <c r="C36" s="14">
        <v>200</v>
      </c>
      <c r="D36" s="11"/>
      <c r="E36" s="12"/>
      <c r="F36" s="27">
        <f>F37</f>
        <v>472</v>
      </c>
      <c r="G36" s="27">
        <f t="shared" si="6"/>
        <v>0</v>
      </c>
      <c r="H36" s="27">
        <f t="shared" si="7"/>
        <v>0</v>
      </c>
    </row>
    <row r="37" spans="1:9" s="262" customFormat="1" ht="31.5" x14ac:dyDescent="0.2">
      <c r="A37" s="39" t="s">
        <v>18</v>
      </c>
      <c r="B37" s="13" t="s">
        <v>339</v>
      </c>
      <c r="C37" s="14">
        <v>240</v>
      </c>
      <c r="D37" s="23">
        <v>5</v>
      </c>
      <c r="E37" s="24">
        <v>3</v>
      </c>
      <c r="F37" s="27">
        <f>'Приложение 5'!F106</f>
        <v>472</v>
      </c>
      <c r="G37" s="27">
        <f>'Приложение 5'!G106</f>
        <v>0</v>
      </c>
      <c r="H37" s="27">
        <f>'Приложение 5'!H106</f>
        <v>0</v>
      </c>
    </row>
    <row r="38" spans="1:9" s="262" customFormat="1" ht="78.75" x14ac:dyDescent="0.2">
      <c r="A38" s="263" t="s">
        <v>340</v>
      </c>
      <c r="B38" s="6" t="s">
        <v>341</v>
      </c>
      <c r="C38" s="20"/>
      <c r="D38" s="17"/>
      <c r="E38" s="18"/>
      <c r="F38" s="21">
        <f>F39</f>
        <v>182.1</v>
      </c>
      <c r="G38" s="21">
        <f t="shared" ref="G38:H39" si="8">G39</f>
        <v>0</v>
      </c>
      <c r="H38" s="21">
        <f t="shared" si="8"/>
        <v>0</v>
      </c>
    </row>
    <row r="39" spans="1:9" s="262" customFormat="1" ht="31.5" x14ac:dyDescent="0.2">
      <c r="A39" s="39" t="s">
        <v>113</v>
      </c>
      <c r="B39" s="13" t="s">
        <v>341</v>
      </c>
      <c r="C39" s="14">
        <v>200</v>
      </c>
      <c r="D39" s="11"/>
      <c r="E39" s="12"/>
      <c r="F39" s="27">
        <f>F40</f>
        <v>182.1</v>
      </c>
      <c r="G39" s="27">
        <f t="shared" si="8"/>
        <v>0</v>
      </c>
      <c r="H39" s="27">
        <f t="shared" si="8"/>
        <v>0</v>
      </c>
    </row>
    <row r="40" spans="1:9" s="262" customFormat="1" ht="31.5" x14ac:dyDescent="0.2">
      <c r="A40" s="39" t="s">
        <v>18</v>
      </c>
      <c r="B40" s="13" t="s">
        <v>341</v>
      </c>
      <c r="C40" s="14">
        <v>240</v>
      </c>
      <c r="D40" s="23">
        <v>5</v>
      </c>
      <c r="E40" s="24">
        <v>3</v>
      </c>
      <c r="F40" s="27">
        <f>'Приложение 5'!F109</f>
        <v>182.1</v>
      </c>
      <c r="G40" s="27">
        <f>'Приложение 5'!G109</f>
        <v>0</v>
      </c>
      <c r="H40" s="27">
        <f>'Приложение 5'!H109</f>
        <v>0</v>
      </c>
    </row>
    <row r="41" spans="1:9" s="118" customFormat="1" ht="37.5" customHeight="1" x14ac:dyDescent="0.2">
      <c r="A41" s="140" t="s">
        <v>153</v>
      </c>
      <c r="B41" s="6" t="s">
        <v>60</v>
      </c>
      <c r="C41" s="20"/>
      <c r="D41" s="4"/>
      <c r="E41" s="5"/>
      <c r="F41" s="212">
        <f t="shared" ref="F41:H43" si="9">F42</f>
        <v>0</v>
      </c>
      <c r="G41" s="212">
        <f t="shared" si="9"/>
        <v>10</v>
      </c>
      <c r="H41" s="21">
        <f t="shared" si="9"/>
        <v>10</v>
      </c>
      <c r="I41" s="117"/>
    </row>
    <row r="42" spans="1:9" s="118" customFormat="1" ht="48" customHeight="1" x14ac:dyDescent="0.2">
      <c r="A42" s="140" t="s">
        <v>154</v>
      </c>
      <c r="B42" s="6" t="s">
        <v>61</v>
      </c>
      <c r="C42" s="38"/>
      <c r="D42" s="4"/>
      <c r="E42" s="5"/>
      <c r="F42" s="212">
        <f t="shared" si="9"/>
        <v>0</v>
      </c>
      <c r="G42" s="212">
        <f t="shared" si="9"/>
        <v>10</v>
      </c>
      <c r="H42" s="21">
        <f t="shared" si="9"/>
        <v>10</v>
      </c>
      <c r="I42" s="117"/>
    </row>
    <row r="43" spans="1:9" ht="32.1" customHeight="1" x14ac:dyDescent="0.2">
      <c r="A43" s="193" t="s">
        <v>113</v>
      </c>
      <c r="B43" s="13" t="s">
        <v>61</v>
      </c>
      <c r="C43" s="26">
        <v>200</v>
      </c>
      <c r="D43" s="11"/>
      <c r="E43" s="12"/>
      <c r="F43" s="214">
        <f t="shared" si="9"/>
        <v>0</v>
      </c>
      <c r="G43" s="214">
        <f t="shared" si="9"/>
        <v>10</v>
      </c>
      <c r="H43" s="27">
        <f t="shared" si="9"/>
        <v>10</v>
      </c>
      <c r="I43" s="9"/>
    </row>
    <row r="44" spans="1:9" ht="32.1" customHeight="1" x14ac:dyDescent="0.2">
      <c r="A44" s="193" t="s">
        <v>18</v>
      </c>
      <c r="B44" s="13" t="s">
        <v>61</v>
      </c>
      <c r="C44" s="14">
        <v>240</v>
      </c>
      <c r="D44" s="11">
        <v>5</v>
      </c>
      <c r="E44" s="12">
        <v>3</v>
      </c>
      <c r="F44" s="214">
        <f>'Приложение 5'!F113</f>
        <v>0</v>
      </c>
      <c r="G44" s="214">
        <f>'Приложение 5'!G113</f>
        <v>10</v>
      </c>
      <c r="H44" s="214">
        <f>'Приложение 5'!H113</f>
        <v>10</v>
      </c>
      <c r="I44" s="9"/>
    </row>
    <row r="45" spans="1:9" s="118" customFormat="1" ht="48" customHeight="1" x14ac:dyDescent="0.2">
      <c r="A45" s="140" t="s">
        <v>155</v>
      </c>
      <c r="B45" s="6" t="s">
        <v>62</v>
      </c>
      <c r="C45" s="20"/>
      <c r="D45" s="4"/>
      <c r="E45" s="5"/>
      <c r="F45" s="213">
        <f t="shared" ref="F45:H47" si="10">F46</f>
        <v>28</v>
      </c>
      <c r="G45" s="213">
        <f t="shared" si="10"/>
        <v>15</v>
      </c>
      <c r="H45" s="21">
        <f t="shared" si="10"/>
        <v>15</v>
      </c>
      <c r="I45" s="117"/>
    </row>
    <row r="46" spans="1:9" s="118" customFormat="1" ht="63.95" customHeight="1" x14ac:dyDescent="0.2">
      <c r="A46" s="140" t="s">
        <v>156</v>
      </c>
      <c r="B46" s="6" t="s">
        <v>63</v>
      </c>
      <c r="C46" s="20"/>
      <c r="D46" s="4"/>
      <c r="E46" s="5"/>
      <c r="F46" s="213">
        <f>F47+F49</f>
        <v>28</v>
      </c>
      <c r="G46" s="213">
        <f t="shared" ref="G46:H46" si="11">G47+G49</f>
        <v>15</v>
      </c>
      <c r="H46" s="213">
        <f t="shared" si="11"/>
        <v>15</v>
      </c>
      <c r="I46" s="117"/>
    </row>
    <row r="47" spans="1:9" ht="32.1" customHeight="1" x14ac:dyDescent="0.2">
      <c r="A47" s="193" t="s">
        <v>113</v>
      </c>
      <c r="B47" s="13" t="s">
        <v>63</v>
      </c>
      <c r="C47" s="32">
        <v>200</v>
      </c>
      <c r="D47" s="11"/>
      <c r="E47" s="12"/>
      <c r="F47" s="214">
        <f t="shared" si="10"/>
        <v>0</v>
      </c>
      <c r="G47" s="214">
        <f t="shared" si="10"/>
        <v>15</v>
      </c>
      <c r="H47" s="27">
        <f t="shared" si="10"/>
        <v>15</v>
      </c>
      <c r="I47" s="9"/>
    </row>
    <row r="48" spans="1:9" ht="32.1" customHeight="1" x14ac:dyDescent="0.2">
      <c r="A48" s="193" t="s">
        <v>18</v>
      </c>
      <c r="B48" s="13" t="s">
        <v>63</v>
      </c>
      <c r="C48" s="26">
        <v>240</v>
      </c>
      <c r="D48" s="11">
        <v>5</v>
      </c>
      <c r="E48" s="12">
        <v>3</v>
      </c>
      <c r="F48" s="214">
        <f>'Приложение 5'!F117</f>
        <v>0</v>
      </c>
      <c r="G48" s="214">
        <f>'Приложение 5'!G117</f>
        <v>15</v>
      </c>
      <c r="H48" s="214">
        <f>'Приложение 5'!H117</f>
        <v>15</v>
      </c>
      <c r="I48" s="9"/>
    </row>
    <row r="49" spans="1:9" ht="18.75" x14ac:dyDescent="0.2">
      <c r="A49" s="193" t="s">
        <v>19</v>
      </c>
      <c r="B49" s="13" t="s">
        <v>63</v>
      </c>
      <c r="C49" s="26">
        <v>800</v>
      </c>
      <c r="D49" s="11"/>
      <c r="E49" s="12"/>
      <c r="F49" s="214">
        <f t="shared" ref="F49:H55" si="12">F50</f>
        <v>28</v>
      </c>
      <c r="G49" s="214">
        <f t="shared" si="12"/>
        <v>0</v>
      </c>
      <c r="H49" s="27">
        <f t="shared" si="12"/>
        <v>0</v>
      </c>
      <c r="I49" s="9"/>
    </row>
    <row r="50" spans="1:9" ht="18.75" x14ac:dyDescent="0.2">
      <c r="A50" s="193" t="s">
        <v>20</v>
      </c>
      <c r="B50" s="13" t="s">
        <v>63</v>
      </c>
      <c r="C50" s="26">
        <v>880</v>
      </c>
      <c r="D50" s="11">
        <v>5</v>
      </c>
      <c r="E50" s="12">
        <v>3</v>
      </c>
      <c r="F50" s="214">
        <f>'Приложение 5'!F119</f>
        <v>28</v>
      </c>
      <c r="G50" s="214">
        <f>'Приложение 5'!G119</f>
        <v>0</v>
      </c>
      <c r="H50" s="214">
        <f>'Приложение 5'!H119</f>
        <v>0</v>
      </c>
      <c r="I50" s="9"/>
    </row>
    <row r="51" spans="1:9" s="118" customFormat="1" ht="49.5" customHeight="1" x14ac:dyDescent="0.2">
      <c r="A51" s="140" t="s">
        <v>157</v>
      </c>
      <c r="B51" s="6" t="s">
        <v>64</v>
      </c>
      <c r="C51" s="20"/>
      <c r="D51" s="4"/>
      <c r="E51" s="5"/>
      <c r="F51" s="213">
        <f t="shared" si="12"/>
        <v>1387.5</v>
      </c>
      <c r="G51" s="213">
        <f t="shared" si="12"/>
        <v>200</v>
      </c>
      <c r="H51" s="21">
        <f t="shared" si="12"/>
        <v>200</v>
      </c>
      <c r="I51" s="117"/>
    </row>
    <row r="52" spans="1:9" s="118" customFormat="1" ht="63.95" customHeight="1" x14ac:dyDescent="0.2">
      <c r="A52" s="140" t="s">
        <v>158</v>
      </c>
      <c r="B52" s="6" t="s">
        <v>65</v>
      </c>
      <c r="C52" s="20"/>
      <c r="D52" s="4"/>
      <c r="E52" s="5"/>
      <c r="F52" s="213">
        <f>F53+F55</f>
        <v>1387.5</v>
      </c>
      <c r="G52" s="213">
        <f t="shared" si="12"/>
        <v>200</v>
      </c>
      <c r="H52" s="21">
        <f t="shared" si="12"/>
        <v>200</v>
      </c>
      <c r="I52" s="117"/>
    </row>
    <row r="53" spans="1:9" ht="32.1" customHeight="1" x14ac:dyDescent="0.2">
      <c r="A53" s="193" t="s">
        <v>113</v>
      </c>
      <c r="B53" s="13" t="s">
        <v>65</v>
      </c>
      <c r="C53" s="26">
        <v>200</v>
      </c>
      <c r="D53" s="11"/>
      <c r="E53" s="12"/>
      <c r="F53" s="214">
        <f t="shared" si="12"/>
        <v>1380.8</v>
      </c>
      <c r="G53" s="214">
        <f t="shared" si="12"/>
        <v>200</v>
      </c>
      <c r="H53" s="27">
        <f t="shared" si="12"/>
        <v>200</v>
      </c>
      <c r="I53" s="9"/>
    </row>
    <row r="54" spans="1:9" ht="32.1" customHeight="1" x14ac:dyDescent="0.2">
      <c r="A54" s="193" t="s">
        <v>18</v>
      </c>
      <c r="B54" s="13" t="s">
        <v>65</v>
      </c>
      <c r="C54" s="26">
        <v>240</v>
      </c>
      <c r="D54" s="11">
        <v>5</v>
      </c>
      <c r="E54" s="12">
        <v>3</v>
      </c>
      <c r="F54" s="214">
        <f>'Приложение 5'!F123</f>
        <v>1380.8</v>
      </c>
      <c r="G54" s="214">
        <f>'Приложение 5'!G123</f>
        <v>200</v>
      </c>
      <c r="H54" s="214">
        <f>'Приложение 5'!H123</f>
        <v>200</v>
      </c>
      <c r="I54" s="9"/>
    </row>
    <row r="55" spans="1:9" ht="18.75" x14ac:dyDescent="0.2">
      <c r="A55" s="193" t="s">
        <v>19</v>
      </c>
      <c r="B55" s="13" t="s">
        <v>65</v>
      </c>
      <c r="C55" s="26">
        <v>800</v>
      </c>
      <c r="D55" s="11"/>
      <c r="E55" s="12"/>
      <c r="F55" s="214">
        <f t="shared" si="12"/>
        <v>6.7</v>
      </c>
      <c r="G55" s="214">
        <f t="shared" si="12"/>
        <v>0</v>
      </c>
      <c r="H55" s="27">
        <f t="shared" si="12"/>
        <v>0</v>
      </c>
      <c r="I55" s="9"/>
    </row>
    <row r="56" spans="1:9" ht="18.75" x14ac:dyDescent="0.2">
      <c r="A56" s="193" t="s">
        <v>20</v>
      </c>
      <c r="B56" s="13" t="s">
        <v>65</v>
      </c>
      <c r="C56" s="26">
        <v>880</v>
      </c>
      <c r="D56" s="11">
        <v>5</v>
      </c>
      <c r="E56" s="12">
        <v>3</v>
      </c>
      <c r="F56" s="214">
        <f>'Приложение 5'!F125</f>
        <v>6.7</v>
      </c>
      <c r="G56" s="214">
        <f>'Приложение 5'!G125</f>
        <v>0</v>
      </c>
      <c r="H56" s="214">
        <f>'Приложение 5'!H125</f>
        <v>0</v>
      </c>
      <c r="I56" s="9"/>
    </row>
    <row r="57" spans="1:9" s="118" customFormat="1" ht="32.1" customHeight="1" x14ac:dyDescent="0.2">
      <c r="A57" s="140" t="s">
        <v>159</v>
      </c>
      <c r="B57" s="6" t="s">
        <v>68</v>
      </c>
      <c r="C57" s="7" t="s">
        <v>7</v>
      </c>
      <c r="D57" s="4"/>
      <c r="E57" s="5"/>
      <c r="F57" s="213">
        <f>F58+F65+F70</f>
        <v>8820.9670000000006</v>
      </c>
      <c r="G57" s="213">
        <f t="shared" ref="G57:H57" si="13">G58+G65</f>
        <v>1625.6</v>
      </c>
      <c r="H57" s="213">
        <f t="shared" si="13"/>
        <v>1656.4</v>
      </c>
      <c r="I57" s="117"/>
    </row>
    <row r="58" spans="1:9" s="118" customFormat="1" ht="50.25" customHeight="1" x14ac:dyDescent="0.2">
      <c r="A58" s="140" t="s">
        <v>160</v>
      </c>
      <c r="B58" s="6" t="s">
        <v>69</v>
      </c>
      <c r="C58" s="7"/>
      <c r="D58" s="4"/>
      <c r="E58" s="5"/>
      <c r="F58" s="213">
        <f>F59+F61+F63</f>
        <v>2808.4</v>
      </c>
      <c r="G58" s="213">
        <f>G59+G61+G63</f>
        <v>1625.6</v>
      </c>
      <c r="H58" s="21">
        <f>H59+H61+H63</f>
        <v>1656.4</v>
      </c>
      <c r="I58" s="117"/>
    </row>
    <row r="59" spans="1:9" ht="63.95" customHeight="1" x14ac:dyDescent="0.2">
      <c r="A59" s="193" t="s">
        <v>13</v>
      </c>
      <c r="B59" s="13" t="s">
        <v>69</v>
      </c>
      <c r="C59" s="66">
        <v>100</v>
      </c>
      <c r="D59" s="56"/>
      <c r="E59" s="57"/>
      <c r="F59" s="215">
        <f>F60</f>
        <v>1051.4000000000001</v>
      </c>
      <c r="G59" s="215">
        <f>G60</f>
        <v>1000</v>
      </c>
      <c r="H59" s="70">
        <f>H60</f>
        <v>1000</v>
      </c>
      <c r="I59" s="9"/>
    </row>
    <row r="60" spans="1:9" ht="15.95" customHeight="1" x14ac:dyDescent="0.2">
      <c r="A60" s="196" t="s">
        <v>70</v>
      </c>
      <c r="B60" s="13" t="s">
        <v>69</v>
      </c>
      <c r="C60" s="69">
        <v>110</v>
      </c>
      <c r="D60" s="56">
        <v>8</v>
      </c>
      <c r="E60" s="57">
        <v>1</v>
      </c>
      <c r="F60" s="215">
        <f>'Приложение 5'!F131</f>
        <v>1051.4000000000001</v>
      </c>
      <c r="G60" s="215">
        <f>'Приложение 5'!G131</f>
        <v>1000</v>
      </c>
      <c r="H60" s="215">
        <f>'Приложение 5'!H131</f>
        <v>1000</v>
      </c>
      <c r="I60" s="9"/>
    </row>
    <row r="61" spans="1:9" ht="32.1" customHeight="1" x14ac:dyDescent="0.2">
      <c r="A61" s="193" t="s">
        <v>113</v>
      </c>
      <c r="B61" s="13" t="s">
        <v>69</v>
      </c>
      <c r="C61" s="69">
        <v>200</v>
      </c>
      <c r="D61" s="56"/>
      <c r="E61" s="57"/>
      <c r="F61" s="215">
        <f>F62</f>
        <v>1680.8000000000002</v>
      </c>
      <c r="G61" s="215">
        <f>G62</f>
        <v>605.6</v>
      </c>
      <c r="H61" s="70">
        <f>H62</f>
        <v>636.4</v>
      </c>
      <c r="I61" s="9"/>
    </row>
    <row r="62" spans="1:9" ht="32.1" customHeight="1" x14ac:dyDescent="0.2">
      <c r="A62" s="194" t="s">
        <v>18</v>
      </c>
      <c r="B62" s="13" t="s">
        <v>69</v>
      </c>
      <c r="C62" s="69">
        <v>240</v>
      </c>
      <c r="D62" s="56">
        <v>8</v>
      </c>
      <c r="E62" s="57">
        <v>1</v>
      </c>
      <c r="F62" s="215">
        <f>'Приложение 5'!F133</f>
        <v>1680.8000000000002</v>
      </c>
      <c r="G62" s="215">
        <f>'Приложение 5'!G133</f>
        <v>605.6</v>
      </c>
      <c r="H62" s="215">
        <f>'Приложение 5'!H133</f>
        <v>636.4</v>
      </c>
      <c r="I62" s="9"/>
    </row>
    <row r="63" spans="1:9" ht="15.95" customHeight="1" x14ac:dyDescent="0.2">
      <c r="A63" s="193" t="s">
        <v>19</v>
      </c>
      <c r="B63" s="40" t="s">
        <v>69</v>
      </c>
      <c r="C63" s="69">
        <v>800</v>
      </c>
      <c r="D63" s="68"/>
      <c r="E63" s="57"/>
      <c r="F63" s="215">
        <f>F64</f>
        <v>76.2</v>
      </c>
      <c r="G63" s="215">
        <f>G64</f>
        <v>20</v>
      </c>
      <c r="H63" s="70">
        <f>H64</f>
        <v>20</v>
      </c>
      <c r="I63" s="9"/>
    </row>
    <row r="64" spans="1:9" ht="15.95" customHeight="1" x14ac:dyDescent="0.2">
      <c r="A64" s="193" t="s">
        <v>20</v>
      </c>
      <c r="B64" s="40" t="s">
        <v>69</v>
      </c>
      <c r="C64" s="69">
        <v>850</v>
      </c>
      <c r="D64" s="68">
        <v>8</v>
      </c>
      <c r="E64" s="57">
        <v>1</v>
      </c>
      <c r="F64" s="215">
        <f>'Приложение 5'!F135</f>
        <v>76.2</v>
      </c>
      <c r="G64" s="215">
        <f>'Приложение 5'!G135</f>
        <v>20</v>
      </c>
      <c r="H64" s="215">
        <f>'Приложение 5'!H135</f>
        <v>20</v>
      </c>
      <c r="I64" s="9"/>
    </row>
    <row r="65" spans="1:9" s="118" customFormat="1" ht="49.5" customHeight="1" x14ac:dyDescent="0.2">
      <c r="A65" s="140" t="s">
        <v>121</v>
      </c>
      <c r="B65" s="52" t="s">
        <v>71</v>
      </c>
      <c r="C65" s="20"/>
      <c r="D65" s="18"/>
      <c r="E65" s="5"/>
      <c r="F65" s="213">
        <f>F66+F68</f>
        <v>5798.9670000000006</v>
      </c>
      <c r="G65" s="213">
        <f t="shared" ref="G65:H65" si="14">G66+G68</f>
        <v>0</v>
      </c>
      <c r="H65" s="213">
        <f t="shared" si="14"/>
        <v>0</v>
      </c>
      <c r="I65" s="117"/>
    </row>
    <row r="66" spans="1:9" ht="63.95" customHeight="1" x14ac:dyDescent="0.2">
      <c r="A66" s="193" t="s">
        <v>13</v>
      </c>
      <c r="B66" s="40" t="s">
        <v>71</v>
      </c>
      <c r="C66" s="69">
        <v>100</v>
      </c>
      <c r="D66" s="68"/>
      <c r="E66" s="57"/>
      <c r="F66" s="215">
        <f>F67</f>
        <v>5698.9670000000006</v>
      </c>
      <c r="G66" s="215">
        <f>G67</f>
        <v>0</v>
      </c>
      <c r="H66" s="70">
        <f>H67</f>
        <v>0</v>
      </c>
      <c r="I66" s="9"/>
    </row>
    <row r="67" spans="1:9" ht="15.95" customHeight="1" x14ac:dyDescent="0.2">
      <c r="A67" s="196" t="s">
        <v>70</v>
      </c>
      <c r="B67" s="40" t="s">
        <v>71</v>
      </c>
      <c r="C67" s="69">
        <v>110</v>
      </c>
      <c r="D67" s="68">
        <v>8</v>
      </c>
      <c r="E67" s="57">
        <v>1</v>
      </c>
      <c r="F67" s="215">
        <f>'Приложение 5'!F138</f>
        <v>5698.9670000000006</v>
      </c>
      <c r="G67" s="215">
        <f>'Приложение 5'!G138</f>
        <v>0</v>
      </c>
      <c r="H67" s="215">
        <f>'Приложение 5'!H138</f>
        <v>0</v>
      </c>
      <c r="I67" s="9"/>
    </row>
    <row r="68" spans="1:9" ht="32.1" customHeight="1" x14ac:dyDescent="0.2">
      <c r="A68" s="193" t="s">
        <v>113</v>
      </c>
      <c r="B68" s="40" t="s">
        <v>71</v>
      </c>
      <c r="C68" s="69">
        <v>200</v>
      </c>
      <c r="D68" s="56"/>
      <c r="E68" s="57"/>
      <c r="F68" s="215">
        <f>F69</f>
        <v>100</v>
      </c>
      <c r="G68" s="215">
        <f>G69</f>
        <v>0</v>
      </c>
      <c r="H68" s="70">
        <f>H69</f>
        <v>0</v>
      </c>
      <c r="I68" s="9"/>
    </row>
    <row r="69" spans="1:9" ht="32.1" customHeight="1" x14ac:dyDescent="0.2">
      <c r="A69" s="194" t="s">
        <v>18</v>
      </c>
      <c r="B69" s="40" t="s">
        <v>71</v>
      </c>
      <c r="C69" s="69">
        <v>240</v>
      </c>
      <c r="D69" s="56">
        <v>8</v>
      </c>
      <c r="E69" s="57">
        <v>1</v>
      </c>
      <c r="F69" s="215">
        <f>'Приложение 5'!F140</f>
        <v>100</v>
      </c>
      <c r="G69" s="215">
        <f>'Приложение 5'!G140</f>
        <v>0</v>
      </c>
      <c r="H69" s="215">
        <f>'Приложение 5'!H140</f>
        <v>0</v>
      </c>
      <c r="I69" s="9"/>
    </row>
    <row r="70" spans="1:9" s="118" customFormat="1" ht="31.5" x14ac:dyDescent="0.2">
      <c r="A70" s="140" t="str">
        <f>'Приложение 5'!A141</f>
        <v>Проведение ремонтно-реставрационных и благоустроительных работ на воинских захоронениях</v>
      </c>
      <c r="B70" s="52" t="str">
        <f>'Приложение 5'!D141</f>
        <v>59.0.00.L2991</v>
      </c>
      <c r="C70" s="20"/>
      <c r="D70" s="18"/>
      <c r="E70" s="5"/>
      <c r="F70" s="213">
        <f>F71</f>
        <v>213.6</v>
      </c>
      <c r="G70" s="213">
        <f t="shared" ref="G70:H70" si="15">G71</f>
        <v>0</v>
      </c>
      <c r="H70" s="213">
        <f t="shared" si="15"/>
        <v>0</v>
      </c>
      <c r="I70" s="117"/>
    </row>
    <row r="71" spans="1:9" ht="63.95" customHeight="1" x14ac:dyDescent="0.2">
      <c r="A71" s="193" t="str">
        <f>'Приложение 5'!A142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71" s="40" t="str">
        <f>'Приложение 5'!D142</f>
        <v>59.0.00.L2991</v>
      </c>
      <c r="C71" s="69">
        <v>200</v>
      </c>
      <c r="D71" s="68"/>
      <c r="E71" s="57"/>
      <c r="F71" s="215">
        <f>F72</f>
        <v>213.6</v>
      </c>
      <c r="G71" s="215">
        <f>G72</f>
        <v>0</v>
      </c>
      <c r="H71" s="70">
        <f>H72</f>
        <v>0</v>
      </c>
      <c r="I71" s="9"/>
    </row>
    <row r="72" spans="1:9" ht="15.95" customHeight="1" x14ac:dyDescent="0.2">
      <c r="A72" s="196" t="str">
        <f>'Приложение 5'!A143</f>
        <v>Расходы на выплаты персоналу казенных учреждений</v>
      </c>
      <c r="B72" s="40" t="str">
        <f>'Приложение 5'!D143</f>
        <v>59.0.00.L2991</v>
      </c>
      <c r="C72" s="69">
        <v>240</v>
      </c>
      <c r="D72" s="68">
        <v>8</v>
      </c>
      <c r="E72" s="57">
        <v>1</v>
      </c>
      <c r="F72" s="215">
        <f>'Приложение 5'!F143</f>
        <v>213.6</v>
      </c>
      <c r="G72" s="215">
        <f>'Приложение 5'!G143</f>
        <v>0</v>
      </c>
      <c r="H72" s="215">
        <f>'Приложение 5'!H143</f>
        <v>0</v>
      </c>
      <c r="I72" s="9"/>
    </row>
    <row r="73" spans="1:9" s="118" customFormat="1" ht="18.75" x14ac:dyDescent="0.2">
      <c r="A73" s="120" t="s">
        <v>9</v>
      </c>
      <c r="B73" s="6" t="s">
        <v>10</v>
      </c>
      <c r="C73" s="7" t="s">
        <v>7</v>
      </c>
      <c r="D73" s="4"/>
      <c r="E73" s="5"/>
      <c r="F73" s="213">
        <f>F74+F77+F82+F88+F93+F97+F100+F106+F109+F114+F121+F103+F85+F117</f>
        <v>6592.33</v>
      </c>
      <c r="G73" s="213">
        <f>G74+G77+G82+G88+G93+G97+G100+G106+G109+G114+G121+G103+G85+G117</f>
        <v>5147.8</v>
      </c>
      <c r="H73" s="213">
        <f t="shared" ref="H73" si="16">H74+H77+H82+H88+H93+H97+H100+H106+H109+H114+H121+H103+H85+H117</f>
        <v>5964.0999999999995</v>
      </c>
      <c r="I73" s="117"/>
    </row>
    <row r="74" spans="1:9" s="118" customFormat="1" ht="32.1" customHeight="1" x14ac:dyDescent="0.2">
      <c r="A74" s="120" t="s">
        <v>22</v>
      </c>
      <c r="B74" s="6" t="s">
        <v>23</v>
      </c>
      <c r="C74" s="7"/>
      <c r="D74" s="4"/>
      <c r="E74" s="5"/>
      <c r="F74" s="213">
        <f t="shared" ref="F74:H75" si="17">F75</f>
        <v>2132.6</v>
      </c>
      <c r="G74" s="213">
        <f t="shared" si="17"/>
        <v>3188.2</v>
      </c>
      <c r="H74" s="8">
        <f t="shared" si="17"/>
        <v>3188.2</v>
      </c>
      <c r="I74" s="117"/>
    </row>
    <row r="75" spans="1:9" ht="63.95" customHeight="1" x14ac:dyDescent="0.2">
      <c r="A75" s="193" t="s">
        <v>13</v>
      </c>
      <c r="B75" s="13" t="s">
        <v>23</v>
      </c>
      <c r="C75" s="14">
        <v>100</v>
      </c>
      <c r="D75" s="11"/>
      <c r="E75" s="12"/>
      <c r="F75" s="214">
        <f t="shared" si="17"/>
        <v>2132.6</v>
      </c>
      <c r="G75" s="214">
        <f t="shared" si="17"/>
        <v>3188.2</v>
      </c>
      <c r="H75" s="15">
        <f t="shared" si="17"/>
        <v>3188.2</v>
      </c>
      <c r="I75" s="9"/>
    </row>
    <row r="76" spans="1:9" ht="32.1" customHeight="1" x14ac:dyDescent="0.2">
      <c r="A76" s="193" t="s">
        <v>14</v>
      </c>
      <c r="B76" s="13" t="s">
        <v>23</v>
      </c>
      <c r="C76" s="14">
        <v>120</v>
      </c>
      <c r="D76" s="11">
        <v>1</v>
      </c>
      <c r="E76" s="12">
        <v>4</v>
      </c>
      <c r="F76" s="214">
        <f>'Приложение 5'!F23</f>
        <v>2132.6</v>
      </c>
      <c r="G76" s="214">
        <f>'Приложение 5'!G23</f>
        <v>3188.2</v>
      </c>
      <c r="H76" s="214">
        <f>'Приложение 5'!H23</f>
        <v>3188.2</v>
      </c>
      <c r="I76" s="9"/>
    </row>
    <row r="77" spans="1:9" ht="15.95" customHeight="1" x14ac:dyDescent="0.2">
      <c r="A77" s="120" t="s">
        <v>16</v>
      </c>
      <c r="B77" s="6" t="s">
        <v>17</v>
      </c>
      <c r="C77" s="7" t="s">
        <v>7</v>
      </c>
      <c r="D77" s="4"/>
      <c r="E77" s="5"/>
      <c r="F77" s="213">
        <f>F78+F80</f>
        <v>1450.3999999999999</v>
      </c>
      <c r="G77" s="213">
        <f>G78+G80</f>
        <v>290</v>
      </c>
      <c r="H77" s="8">
        <f>H78+H80</f>
        <v>690</v>
      </c>
      <c r="I77" s="9"/>
    </row>
    <row r="78" spans="1:9" ht="32.1" customHeight="1" x14ac:dyDescent="0.2">
      <c r="A78" s="193" t="s">
        <v>113</v>
      </c>
      <c r="B78" s="103" t="s">
        <v>17</v>
      </c>
      <c r="C78" s="26">
        <v>200</v>
      </c>
      <c r="D78" s="24"/>
      <c r="E78" s="24"/>
      <c r="F78" s="188">
        <f>F79</f>
        <v>1436.6</v>
      </c>
      <c r="G78" s="188">
        <f>G79</f>
        <v>250</v>
      </c>
      <c r="H78" s="27">
        <f>H79</f>
        <v>650</v>
      </c>
      <c r="I78" s="9"/>
    </row>
    <row r="79" spans="1:9" ht="32.1" customHeight="1" x14ac:dyDescent="0.2">
      <c r="A79" s="193" t="s">
        <v>18</v>
      </c>
      <c r="B79" s="103" t="s">
        <v>17</v>
      </c>
      <c r="C79" s="26">
        <v>240</v>
      </c>
      <c r="D79" s="24">
        <v>1</v>
      </c>
      <c r="E79" s="24">
        <v>4</v>
      </c>
      <c r="F79" s="188">
        <f>'Приложение 5'!F26</f>
        <v>1436.6</v>
      </c>
      <c r="G79" s="188">
        <f>'Приложение 5'!G26</f>
        <v>250</v>
      </c>
      <c r="H79" s="188">
        <f>'Приложение 5'!H26</f>
        <v>650</v>
      </c>
      <c r="I79" s="9"/>
    </row>
    <row r="80" spans="1:9" ht="15.95" customHeight="1" x14ac:dyDescent="0.2">
      <c r="A80" s="193" t="s">
        <v>19</v>
      </c>
      <c r="B80" s="103" t="s">
        <v>17</v>
      </c>
      <c r="C80" s="26">
        <v>800</v>
      </c>
      <c r="D80" s="24"/>
      <c r="E80" s="24"/>
      <c r="F80" s="188">
        <f>F81</f>
        <v>13.799999999999997</v>
      </c>
      <c r="G80" s="188">
        <f>G81</f>
        <v>40</v>
      </c>
      <c r="H80" s="27">
        <f>H81</f>
        <v>40</v>
      </c>
      <c r="I80" s="9"/>
    </row>
    <row r="81" spans="1:9" ht="15.95" customHeight="1" x14ac:dyDescent="0.2">
      <c r="A81" s="193" t="s">
        <v>20</v>
      </c>
      <c r="B81" s="103" t="s">
        <v>17</v>
      </c>
      <c r="C81" s="26">
        <v>850</v>
      </c>
      <c r="D81" s="24">
        <v>1</v>
      </c>
      <c r="E81" s="24">
        <v>4</v>
      </c>
      <c r="F81" s="188">
        <f>'Приложение 5'!F28</f>
        <v>13.799999999999997</v>
      </c>
      <c r="G81" s="188">
        <f>'Приложение 5'!G28</f>
        <v>40</v>
      </c>
      <c r="H81" s="188">
        <f>'Приложение 5'!H28</f>
        <v>40</v>
      </c>
      <c r="I81" s="9"/>
    </row>
    <row r="82" spans="1:9" s="118" customFormat="1" ht="32.1" customHeight="1" x14ac:dyDescent="0.2">
      <c r="A82" s="120" t="s">
        <v>87</v>
      </c>
      <c r="B82" s="119" t="s">
        <v>25</v>
      </c>
      <c r="C82" s="20"/>
      <c r="D82" s="18"/>
      <c r="E82" s="18"/>
      <c r="F82" s="212">
        <f t="shared" ref="F82:H83" si="18">F83</f>
        <v>66.099999999999994</v>
      </c>
      <c r="G82" s="212">
        <f t="shared" si="18"/>
        <v>26.1</v>
      </c>
      <c r="H82" s="21">
        <f t="shared" si="18"/>
        <v>26.1</v>
      </c>
      <c r="I82" s="117"/>
    </row>
    <row r="83" spans="1:9" ht="15.95" customHeight="1" x14ac:dyDescent="0.2">
      <c r="A83" s="193" t="s">
        <v>26</v>
      </c>
      <c r="B83" s="103" t="s">
        <v>25</v>
      </c>
      <c r="C83" s="26">
        <v>500</v>
      </c>
      <c r="D83" s="24"/>
      <c r="E83" s="24"/>
      <c r="F83" s="188">
        <f t="shared" si="18"/>
        <v>66.099999999999994</v>
      </c>
      <c r="G83" s="188">
        <f t="shared" si="18"/>
        <v>26.1</v>
      </c>
      <c r="H83" s="27">
        <f t="shared" si="18"/>
        <v>26.1</v>
      </c>
      <c r="I83" s="9"/>
    </row>
    <row r="84" spans="1:9" ht="15.95" customHeight="1" x14ac:dyDescent="0.2">
      <c r="A84" s="193" t="s">
        <v>27</v>
      </c>
      <c r="B84" s="103" t="s">
        <v>25</v>
      </c>
      <c r="C84" s="26">
        <v>540</v>
      </c>
      <c r="D84" s="24">
        <v>1</v>
      </c>
      <c r="E84" s="24">
        <v>6</v>
      </c>
      <c r="F84" s="188">
        <f>'Приложение 5'!F39</f>
        <v>66.099999999999994</v>
      </c>
      <c r="G84" s="188">
        <f>'Приложение 5'!G39</f>
        <v>26.1</v>
      </c>
      <c r="H84" s="188">
        <f>'Приложение 5'!H39</f>
        <v>26.1</v>
      </c>
      <c r="I84" s="9"/>
    </row>
    <row r="85" spans="1:9" s="118" customFormat="1" ht="47.25" x14ac:dyDescent="0.2">
      <c r="A85" s="120" t="s">
        <v>314</v>
      </c>
      <c r="B85" s="19" t="s">
        <v>313</v>
      </c>
      <c r="C85" s="7" t="s">
        <v>7</v>
      </c>
      <c r="D85" s="18"/>
      <c r="E85" s="18"/>
      <c r="F85" s="212">
        <f>F86</f>
        <v>143</v>
      </c>
      <c r="G85" s="212">
        <f t="shared" ref="G85:H85" si="19">G86</f>
        <v>0</v>
      </c>
      <c r="H85" s="212">
        <f t="shared" si="19"/>
        <v>60</v>
      </c>
      <c r="I85" s="117"/>
    </row>
    <row r="86" spans="1:9" ht="32.1" customHeight="1" x14ac:dyDescent="0.2">
      <c r="A86" s="193" t="s">
        <v>113</v>
      </c>
      <c r="B86" s="25" t="s">
        <v>313</v>
      </c>
      <c r="C86" s="14">
        <v>200</v>
      </c>
      <c r="D86" s="24"/>
      <c r="E86" s="24"/>
      <c r="F86" s="188">
        <f>F87</f>
        <v>143</v>
      </c>
      <c r="G86" s="188">
        <f>G87</f>
        <v>0</v>
      </c>
      <c r="H86" s="27">
        <f>H87</f>
        <v>60</v>
      </c>
      <c r="I86" s="9"/>
    </row>
    <row r="87" spans="1:9" ht="32.1" customHeight="1" x14ac:dyDescent="0.2">
      <c r="A87" s="193" t="s">
        <v>18</v>
      </c>
      <c r="B87" s="25" t="s">
        <v>313</v>
      </c>
      <c r="C87" s="14">
        <v>240</v>
      </c>
      <c r="D87" s="24">
        <v>1</v>
      </c>
      <c r="E87" s="24">
        <v>13</v>
      </c>
      <c r="F87" s="214">
        <f>'Приложение 5'!F54</f>
        <v>143</v>
      </c>
      <c r="G87" s="214">
        <f>'Приложение 5'!G54</f>
        <v>0</v>
      </c>
      <c r="H87" s="214">
        <f>'Приложение 5'!H54</f>
        <v>60</v>
      </c>
      <c r="I87" s="9"/>
    </row>
    <row r="88" spans="1:9" s="118" customFormat="1" ht="18.75" x14ac:dyDescent="0.2">
      <c r="A88" s="120" t="s">
        <v>35</v>
      </c>
      <c r="B88" s="19" t="s">
        <v>36</v>
      </c>
      <c r="C88" s="7" t="s">
        <v>7</v>
      </c>
      <c r="D88" s="18"/>
      <c r="E88" s="18"/>
      <c r="F88" s="212">
        <f>F89+F91</f>
        <v>280.2</v>
      </c>
      <c r="G88" s="212">
        <f>G89+G91</f>
        <v>15</v>
      </c>
      <c r="H88" s="21">
        <f>H89+H91</f>
        <v>55</v>
      </c>
      <c r="I88" s="117"/>
    </row>
    <row r="89" spans="1:9" ht="32.1" customHeight="1" x14ac:dyDescent="0.2">
      <c r="A89" s="193" t="s">
        <v>113</v>
      </c>
      <c r="B89" s="25" t="s">
        <v>36</v>
      </c>
      <c r="C89" s="14">
        <v>200</v>
      </c>
      <c r="D89" s="24"/>
      <c r="E89" s="24"/>
      <c r="F89" s="188">
        <f>F90</f>
        <v>155.69999999999999</v>
      </c>
      <c r="G89" s="188">
        <f>G90</f>
        <v>10</v>
      </c>
      <c r="H89" s="27">
        <f>H90</f>
        <v>50</v>
      </c>
      <c r="I89" s="9"/>
    </row>
    <row r="90" spans="1:9" ht="32.1" customHeight="1" x14ac:dyDescent="0.2">
      <c r="A90" s="193" t="s">
        <v>18</v>
      </c>
      <c r="B90" s="25" t="s">
        <v>36</v>
      </c>
      <c r="C90" s="14">
        <v>240</v>
      </c>
      <c r="D90" s="24">
        <v>1</v>
      </c>
      <c r="E90" s="24">
        <v>13</v>
      </c>
      <c r="F90" s="214">
        <f>'Приложение 5'!F57</f>
        <v>155.69999999999999</v>
      </c>
      <c r="G90" s="214">
        <f>'Приложение 5'!G57</f>
        <v>10</v>
      </c>
      <c r="H90" s="214">
        <f>'Приложение 5'!H57</f>
        <v>50</v>
      </c>
      <c r="I90" s="9"/>
    </row>
    <row r="91" spans="1:9" ht="15.95" customHeight="1" x14ac:dyDescent="0.2">
      <c r="A91" s="193" t="s">
        <v>19</v>
      </c>
      <c r="B91" s="25" t="s">
        <v>36</v>
      </c>
      <c r="C91" s="14">
        <v>800</v>
      </c>
      <c r="D91" s="24">
        <v>1</v>
      </c>
      <c r="E91" s="24">
        <v>13</v>
      </c>
      <c r="F91" s="188">
        <f>F92</f>
        <v>124.5</v>
      </c>
      <c r="G91" s="188">
        <f t="shared" ref="G91:H91" si="20">G92</f>
        <v>5</v>
      </c>
      <c r="H91" s="188">
        <f t="shared" si="20"/>
        <v>5</v>
      </c>
      <c r="I91" s="9"/>
    </row>
    <row r="92" spans="1:9" ht="15.95" customHeight="1" x14ac:dyDescent="0.2">
      <c r="A92" s="193" t="s">
        <v>20</v>
      </c>
      <c r="B92" s="25" t="s">
        <v>36</v>
      </c>
      <c r="C92" s="14">
        <v>850</v>
      </c>
      <c r="D92" s="24">
        <v>1</v>
      </c>
      <c r="E92" s="24">
        <v>13</v>
      </c>
      <c r="F92" s="188">
        <f>'Приложение 5'!F59</f>
        <v>124.5</v>
      </c>
      <c r="G92" s="188">
        <f>'Приложение 5'!G59</f>
        <v>5</v>
      </c>
      <c r="H92" s="188">
        <f>'Приложение 5'!H59</f>
        <v>5</v>
      </c>
      <c r="I92" s="9"/>
    </row>
    <row r="93" spans="1:9" s="118" customFormat="1" ht="32.1" customHeight="1" x14ac:dyDescent="0.2">
      <c r="A93" s="120" t="s">
        <v>75</v>
      </c>
      <c r="B93" s="6" t="s">
        <v>111</v>
      </c>
      <c r="C93" s="7" t="s">
        <v>7</v>
      </c>
      <c r="D93" s="4"/>
      <c r="E93" s="5"/>
      <c r="F93" s="213">
        <f t="shared" ref="F93:H93" si="21">F94</f>
        <v>320</v>
      </c>
      <c r="G93" s="213">
        <f t="shared" si="21"/>
        <v>320</v>
      </c>
      <c r="H93" s="8">
        <f t="shared" si="21"/>
        <v>320</v>
      </c>
      <c r="I93" s="117"/>
    </row>
    <row r="94" spans="1:9" ht="15.95" customHeight="1" x14ac:dyDescent="0.2">
      <c r="A94" s="194" t="s">
        <v>76</v>
      </c>
      <c r="B94" s="13" t="s">
        <v>111</v>
      </c>
      <c r="C94" s="66">
        <v>300</v>
      </c>
      <c r="D94" s="56"/>
      <c r="E94" s="57"/>
      <c r="F94" s="215">
        <f>F95+F96</f>
        <v>320</v>
      </c>
      <c r="G94" s="215">
        <f t="shared" ref="G94:H94" si="22">G95+G96</f>
        <v>320</v>
      </c>
      <c r="H94" s="215">
        <f t="shared" si="22"/>
        <v>320</v>
      </c>
      <c r="I94" s="9"/>
    </row>
    <row r="95" spans="1:9" ht="18.75" x14ac:dyDescent="0.2">
      <c r="A95" s="195" t="str">
        <f>'Приложение 5'!A149</f>
        <v>Публичные нормативные социальные выплаты гражданам</v>
      </c>
      <c r="B95" s="13" t="s">
        <v>111</v>
      </c>
      <c r="C95" s="66">
        <v>310</v>
      </c>
      <c r="D95" s="56">
        <v>10</v>
      </c>
      <c r="E95" s="57">
        <v>1</v>
      </c>
      <c r="F95" s="215">
        <f>'Приложение 5'!F149</f>
        <v>320</v>
      </c>
      <c r="G95" s="215">
        <f>'Приложение 5'!G149</f>
        <v>320</v>
      </c>
      <c r="H95" s="215">
        <f>'Приложение 5'!H149</f>
        <v>320</v>
      </c>
      <c r="I95" s="9"/>
    </row>
    <row r="96" spans="1:9" ht="31.5" customHeight="1" x14ac:dyDescent="0.2">
      <c r="A96" s="195" t="s">
        <v>115</v>
      </c>
      <c r="B96" s="13" t="s">
        <v>111</v>
      </c>
      <c r="C96" s="66">
        <v>320</v>
      </c>
      <c r="D96" s="56">
        <v>10</v>
      </c>
      <c r="E96" s="57">
        <v>1</v>
      </c>
      <c r="F96" s="215">
        <f>'Приложение 5'!F150</f>
        <v>0</v>
      </c>
      <c r="G96" s="215">
        <f>'Приложение 5'!G150</f>
        <v>0</v>
      </c>
      <c r="H96" s="215">
        <f>'Приложение 5'!H150</f>
        <v>0</v>
      </c>
      <c r="I96" s="9"/>
    </row>
    <row r="97" spans="1:9" s="118" customFormat="1" ht="15.95" customHeight="1" x14ac:dyDescent="0.2">
      <c r="A97" s="120" t="s">
        <v>11</v>
      </c>
      <c r="B97" s="6" t="s">
        <v>12</v>
      </c>
      <c r="C97" s="7" t="s">
        <v>7</v>
      </c>
      <c r="D97" s="4"/>
      <c r="E97" s="5"/>
      <c r="F97" s="213">
        <f t="shared" ref="F97:H98" si="23">F98</f>
        <v>795.4</v>
      </c>
      <c r="G97" s="213">
        <f t="shared" si="23"/>
        <v>795.4</v>
      </c>
      <c r="H97" s="8">
        <f t="shared" si="23"/>
        <v>795.4</v>
      </c>
      <c r="I97" s="117"/>
    </row>
    <row r="98" spans="1:9" ht="63.95" customHeight="1" x14ac:dyDescent="0.2">
      <c r="A98" s="193" t="s">
        <v>13</v>
      </c>
      <c r="B98" s="13" t="s">
        <v>12</v>
      </c>
      <c r="C98" s="14">
        <v>100</v>
      </c>
      <c r="D98" s="11"/>
      <c r="E98" s="12"/>
      <c r="F98" s="214">
        <f t="shared" si="23"/>
        <v>795.4</v>
      </c>
      <c r="G98" s="214">
        <f t="shared" si="23"/>
        <v>795.4</v>
      </c>
      <c r="H98" s="15">
        <f t="shared" si="23"/>
        <v>795.4</v>
      </c>
      <c r="I98" s="9"/>
    </row>
    <row r="99" spans="1:9" ht="32.1" customHeight="1" x14ac:dyDescent="0.2">
      <c r="A99" s="193" t="s">
        <v>14</v>
      </c>
      <c r="B99" s="13" t="s">
        <v>12</v>
      </c>
      <c r="C99" s="14">
        <v>120</v>
      </c>
      <c r="D99" s="11">
        <v>1</v>
      </c>
      <c r="E99" s="12">
        <v>2</v>
      </c>
      <c r="F99" s="214">
        <f>'Приложение 5'!F15</f>
        <v>795.4</v>
      </c>
      <c r="G99" s="214">
        <f>'Приложение 5'!G15</f>
        <v>795.4</v>
      </c>
      <c r="H99" s="214">
        <f>'Приложение 5'!H15</f>
        <v>795.4</v>
      </c>
      <c r="I99" s="9"/>
    </row>
    <row r="100" spans="1:9" ht="32.1" hidden="1" customHeight="1" x14ac:dyDescent="0.2">
      <c r="A100" s="120" t="s">
        <v>29</v>
      </c>
      <c r="B100" s="52" t="s">
        <v>30</v>
      </c>
      <c r="C100" s="20"/>
      <c r="D100" s="18"/>
      <c r="E100" s="18"/>
      <c r="F100" s="212">
        <f t="shared" ref="F100:H101" si="24">F101</f>
        <v>0</v>
      </c>
      <c r="G100" s="212">
        <f t="shared" si="24"/>
        <v>0</v>
      </c>
      <c r="H100" s="21">
        <f t="shared" si="24"/>
        <v>0</v>
      </c>
      <c r="I100" s="9"/>
    </row>
    <row r="101" spans="1:9" ht="18.75" hidden="1" x14ac:dyDescent="0.2">
      <c r="A101" s="193" t="s">
        <v>19</v>
      </c>
      <c r="B101" s="40" t="s">
        <v>30</v>
      </c>
      <c r="C101" s="26">
        <v>800</v>
      </c>
      <c r="D101" s="24"/>
      <c r="E101" s="24"/>
      <c r="F101" s="188">
        <f t="shared" si="24"/>
        <v>0</v>
      </c>
      <c r="G101" s="188">
        <f t="shared" si="24"/>
        <v>0</v>
      </c>
      <c r="H101" s="27">
        <f t="shared" si="24"/>
        <v>0</v>
      </c>
      <c r="I101" s="9"/>
    </row>
    <row r="102" spans="1:9" ht="18.75" hidden="1" x14ac:dyDescent="0.2">
      <c r="A102" s="193" t="s">
        <v>343</v>
      </c>
      <c r="B102" s="40" t="s">
        <v>30</v>
      </c>
      <c r="C102" s="26">
        <v>880</v>
      </c>
      <c r="D102" s="24">
        <v>1</v>
      </c>
      <c r="E102" s="24">
        <v>7</v>
      </c>
      <c r="F102" s="188">
        <f>'Приложение 5'!F44</f>
        <v>0</v>
      </c>
      <c r="G102" s="188">
        <f>'Приложение 5'!G44</f>
        <v>0</v>
      </c>
      <c r="H102" s="188">
        <f>'Приложение 5'!H44</f>
        <v>0</v>
      </c>
      <c r="I102" s="9"/>
    </row>
    <row r="103" spans="1:9" s="118" customFormat="1" ht="31.5" x14ac:dyDescent="0.2">
      <c r="A103" s="120" t="str">
        <f>'Приложение 5'!A93</f>
        <v>Мероприятия в области жилищно-коммунального хозяйства за счет средств местного бюджета</v>
      </c>
      <c r="B103" s="6" t="s">
        <v>128</v>
      </c>
      <c r="C103" s="20"/>
      <c r="D103" s="17"/>
      <c r="E103" s="18"/>
      <c r="F103" s="212">
        <f>F104</f>
        <v>20</v>
      </c>
      <c r="G103" s="212">
        <f t="shared" ref="G103:H103" si="25">G104</f>
        <v>0</v>
      </c>
      <c r="H103" s="212">
        <f t="shared" si="25"/>
        <v>0</v>
      </c>
      <c r="I103" s="117"/>
    </row>
    <row r="104" spans="1:9" ht="32.1" customHeight="1" x14ac:dyDescent="0.2">
      <c r="A104" s="193" t="str">
        <f>'Приложение 5'!A94</f>
        <v>Закупка товаров, работ и услуг для  государственных (муниципальных) нужд</v>
      </c>
      <c r="B104" s="13" t="s">
        <v>128</v>
      </c>
      <c r="C104" s="32">
        <v>200</v>
      </c>
      <c r="D104" s="29"/>
      <c r="E104" s="30"/>
      <c r="F104" s="216">
        <f>F105</f>
        <v>20</v>
      </c>
      <c r="G104" s="216">
        <f>G105</f>
        <v>0</v>
      </c>
      <c r="H104" s="33">
        <f>H105</f>
        <v>0</v>
      </c>
      <c r="I104" s="9"/>
    </row>
    <row r="105" spans="1:9" ht="32.1" customHeight="1" x14ac:dyDescent="0.2">
      <c r="A105" s="193" t="s">
        <v>18</v>
      </c>
      <c r="B105" s="13" t="s">
        <v>128</v>
      </c>
      <c r="C105" s="14">
        <v>240</v>
      </c>
      <c r="D105" s="11">
        <v>5</v>
      </c>
      <c r="E105" s="12">
        <v>1</v>
      </c>
      <c r="F105" s="214">
        <f>'Приложение 5'!F95</f>
        <v>20</v>
      </c>
      <c r="G105" s="214">
        <f>'Приложение 5'!G95</f>
        <v>0</v>
      </c>
      <c r="H105" s="214">
        <f>'Приложение 5'!H95</f>
        <v>0</v>
      </c>
      <c r="I105" s="9"/>
    </row>
    <row r="106" spans="1:9" s="118" customFormat="1" ht="15.95" customHeight="1" x14ac:dyDescent="0.2">
      <c r="A106" s="120" t="s">
        <v>112</v>
      </c>
      <c r="B106" s="6" t="s">
        <v>32</v>
      </c>
      <c r="C106" s="7" t="s">
        <v>7</v>
      </c>
      <c r="D106" s="4"/>
      <c r="E106" s="5"/>
      <c r="F106" s="213">
        <f t="shared" ref="F106:H107" si="26">F107</f>
        <v>0</v>
      </c>
      <c r="G106" s="213">
        <f t="shared" si="26"/>
        <v>0</v>
      </c>
      <c r="H106" s="8">
        <f t="shared" si="26"/>
        <v>0</v>
      </c>
      <c r="I106" s="117"/>
    </row>
    <row r="107" spans="1:9" ht="15.95" customHeight="1" x14ac:dyDescent="0.2">
      <c r="A107" s="193" t="s">
        <v>19</v>
      </c>
      <c r="B107" s="13" t="s">
        <v>32</v>
      </c>
      <c r="C107" s="14">
        <v>800</v>
      </c>
      <c r="D107" s="11"/>
      <c r="E107" s="12"/>
      <c r="F107" s="214">
        <f t="shared" si="26"/>
        <v>0</v>
      </c>
      <c r="G107" s="214">
        <f t="shared" si="26"/>
        <v>0</v>
      </c>
      <c r="H107" s="15">
        <f t="shared" si="26"/>
        <v>0</v>
      </c>
      <c r="I107" s="9"/>
    </row>
    <row r="108" spans="1:9" ht="15.95" customHeight="1" x14ac:dyDescent="0.2">
      <c r="A108" s="193" t="s">
        <v>33</v>
      </c>
      <c r="B108" s="13" t="s">
        <v>32</v>
      </c>
      <c r="C108" s="14">
        <v>870</v>
      </c>
      <c r="D108" s="11">
        <v>1</v>
      </c>
      <c r="E108" s="12">
        <v>11</v>
      </c>
      <c r="F108" s="214">
        <f>'Приложение 5'!F49</f>
        <v>0</v>
      </c>
      <c r="G108" s="214">
        <f>'Приложение 5'!G49</f>
        <v>0</v>
      </c>
      <c r="H108" s="214">
        <f>'Приложение 5'!H49</f>
        <v>0</v>
      </c>
      <c r="I108" s="9"/>
    </row>
    <row r="109" spans="1:9" s="118" customFormat="1" ht="32.1" customHeight="1" x14ac:dyDescent="0.2">
      <c r="A109" s="120" t="s">
        <v>38</v>
      </c>
      <c r="B109" s="6" t="s">
        <v>39</v>
      </c>
      <c r="C109" s="121" t="s">
        <v>7</v>
      </c>
      <c r="D109" s="4"/>
      <c r="E109" s="5"/>
      <c r="F109" s="177">
        <f>F110+F112</f>
        <v>281.09999999999997</v>
      </c>
      <c r="G109" s="177">
        <f>G110+G112</f>
        <v>277.8</v>
      </c>
      <c r="H109" s="159">
        <f>H110+H112</f>
        <v>289</v>
      </c>
      <c r="I109" s="117"/>
    </row>
    <row r="110" spans="1:9" s="118" customFormat="1" ht="63.95" customHeight="1" x14ac:dyDescent="0.2">
      <c r="A110" s="193" t="s">
        <v>13</v>
      </c>
      <c r="B110" s="103" t="s">
        <v>39</v>
      </c>
      <c r="C110" s="26">
        <v>100</v>
      </c>
      <c r="D110" s="24"/>
      <c r="E110" s="24"/>
      <c r="F110" s="188">
        <f>F111</f>
        <v>249.79999999999998</v>
      </c>
      <c r="G110" s="188">
        <f>G111</f>
        <v>246.5</v>
      </c>
      <c r="H110" s="27">
        <f>H111</f>
        <v>257.7</v>
      </c>
      <c r="I110" s="117"/>
    </row>
    <row r="111" spans="1:9" ht="32.1" customHeight="1" x14ac:dyDescent="0.2">
      <c r="A111" s="193" t="s">
        <v>40</v>
      </c>
      <c r="B111" s="103" t="s">
        <v>39</v>
      </c>
      <c r="C111" s="26">
        <v>120</v>
      </c>
      <c r="D111" s="24">
        <v>2</v>
      </c>
      <c r="E111" s="24">
        <v>3</v>
      </c>
      <c r="F111" s="188">
        <f>'Приложение 5'!F64</f>
        <v>249.79999999999998</v>
      </c>
      <c r="G111" s="188">
        <f>'Приложение 5'!G64</f>
        <v>246.5</v>
      </c>
      <c r="H111" s="188">
        <f>'Приложение 5'!H64</f>
        <v>257.7</v>
      </c>
      <c r="I111" s="9"/>
    </row>
    <row r="112" spans="1:9" ht="32.1" customHeight="1" x14ac:dyDescent="0.2">
      <c r="A112" s="193" t="s">
        <v>113</v>
      </c>
      <c r="B112" s="103" t="s">
        <v>41</v>
      </c>
      <c r="C112" s="26">
        <v>200</v>
      </c>
      <c r="D112" s="24"/>
      <c r="E112" s="24"/>
      <c r="F112" s="188">
        <f>F113</f>
        <v>31.3</v>
      </c>
      <c r="G112" s="188">
        <f>G113</f>
        <v>31.3</v>
      </c>
      <c r="H112" s="27">
        <f>H113</f>
        <v>31.3</v>
      </c>
      <c r="I112" s="9"/>
    </row>
    <row r="113" spans="1:9" ht="32.1" customHeight="1" x14ac:dyDescent="0.2">
      <c r="A113" s="193" t="s">
        <v>18</v>
      </c>
      <c r="B113" s="103" t="s">
        <v>41</v>
      </c>
      <c r="C113" s="26">
        <v>240</v>
      </c>
      <c r="D113" s="24">
        <v>2</v>
      </c>
      <c r="E113" s="24">
        <v>3</v>
      </c>
      <c r="F113" s="188">
        <f>'Приложение 5'!F66</f>
        <v>31.3</v>
      </c>
      <c r="G113" s="188">
        <f>'Приложение 5'!G66</f>
        <v>31.3</v>
      </c>
      <c r="H113" s="188">
        <f>'Приложение 5'!H66</f>
        <v>31.3</v>
      </c>
      <c r="I113" s="9"/>
    </row>
    <row r="114" spans="1:9" s="118" customFormat="1" ht="32.1" customHeight="1" x14ac:dyDescent="0.2">
      <c r="A114" s="120" t="s">
        <v>81</v>
      </c>
      <c r="B114" s="119" t="s">
        <v>80</v>
      </c>
      <c r="C114" s="20"/>
      <c r="D114" s="18"/>
      <c r="E114" s="18"/>
      <c r="F114" s="212">
        <f t="shared" ref="F114:H117" si="27">F115</f>
        <v>0.1</v>
      </c>
      <c r="G114" s="212">
        <f t="shared" si="27"/>
        <v>0.1</v>
      </c>
      <c r="H114" s="21">
        <f t="shared" si="27"/>
        <v>0.1</v>
      </c>
      <c r="I114" s="117"/>
    </row>
    <row r="115" spans="1:9" ht="32.1" customHeight="1" x14ac:dyDescent="0.2">
      <c r="A115" s="193" t="s">
        <v>113</v>
      </c>
      <c r="B115" s="103" t="s">
        <v>80</v>
      </c>
      <c r="C115" s="26">
        <v>200</v>
      </c>
      <c r="D115" s="24"/>
      <c r="E115" s="24"/>
      <c r="F115" s="188">
        <f t="shared" si="27"/>
        <v>0.1</v>
      </c>
      <c r="G115" s="188">
        <f t="shared" si="27"/>
        <v>0.1</v>
      </c>
      <c r="H115" s="27">
        <f t="shared" si="27"/>
        <v>0.1</v>
      </c>
      <c r="I115" s="78"/>
    </row>
    <row r="116" spans="1:9" ht="32.1" customHeight="1" x14ac:dyDescent="0.2">
      <c r="A116" s="193" t="s">
        <v>18</v>
      </c>
      <c r="B116" s="40" t="s">
        <v>80</v>
      </c>
      <c r="C116" s="26">
        <v>240</v>
      </c>
      <c r="D116" s="24">
        <v>1</v>
      </c>
      <c r="E116" s="24">
        <v>4</v>
      </c>
      <c r="F116" s="188">
        <f>'Приложение 5'!F31</f>
        <v>0.1</v>
      </c>
      <c r="G116" s="188">
        <f>'Приложение 5'!G31</f>
        <v>0.1</v>
      </c>
      <c r="H116" s="188">
        <f>'Приложение 5'!H31</f>
        <v>0.1</v>
      </c>
      <c r="I116" s="9"/>
    </row>
    <row r="117" spans="1:9" s="118" customFormat="1" ht="63" x14ac:dyDescent="0.2">
      <c r="A117" s="12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17" s="119" t="s">
        <v>354</v>
      </c>
      <c r="C117" s="20"/>
      <c r="D117" s="18"/>
      <c r="E117" s="18"/>
      <c r="F117" s="212">
        <f t="shared" si="27"/>
        <v>1103.4299999999998</v>
      </c>
      <c r="G117" s="212">
        <f t="shared" si="27"/>
        <v>0</v>
      </c>
      <c r="H117" s="212">
        <f t="shared" si="27"/>
        <v>0</v>
      </c>
      <c r="I117" s="117"/>
    </row>
    <row r="118" spans="1:9" ht="63" x14ac:dyDescent="0.2">
      <c r="A118" s="193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8" s="103" t="s">
        <v>354</v>
      </c>
      <c r="C118" s="26">
        <v>100</v>
      </c>
      <c r="D118" s="24"/>
      <c r="E118" s="24"/>
      <c r="F118" s="188">
        <f>F119+F120</f>
        <v>1103.4299999999998</v>
      </c>
      <c r="G118" s="188">
        <f t="shared" ref="G118:H118" si="28">G119+G120</f>
        <v>0</v>
      </c>
      <c r="H118" s="188">
        <f t="shared" si="28"/>
        <v>0</v>
      </c>
      <c r="I118" s="78"/>
    </row>
    <row r="119" spans="1:9" ht="31.5" x14ac:dyDescent="0.2">
      <c r="A119" s="193" t="str">
        <f>'Приложение 5'!A18</f>
        <v>Расходы на выплаты персоналу государственных (муниципальных) органов</v>
      </c>
      <c r="B119" s="103" t="s">
        <v>354</v>
      </c>
      <c r="C119" s="26">
        <v>120</v>
      </c>
      <c r="D119" s="24">
        <v>1</v>
      </c>
      <c r="E119" s="24">
        <v>2</v>
      </c>
      <c r="F119" s="188">
        <f>'Приложение 5'!F18</f>
        <v>17.8</v>
      </c>
      <c r="G119" s="188">
        <f>'Приложение 5'!G18</f>
        <v>0</v>
      </c>
      <c r="H119" s="188">
        <f>'Приложение 5'!H18</f>
        <v>0</v>
      </c>
      <c r="I119" s="9"/>
    </row>
    <row r="120" spans="1:9" ht="31.5" x14ac:dyDescent="0.2">
      <c r="A120" s="193" t="str">
        <f>'Приложение 5'!A34</f>
        <v>Расходы на выплаты персоналу государственных (муниципальных) органов</v>
      </c>
      <c r="B120" s="103" t="s">
        <v>354</v>
      </c>
      <c r="C120" s="26">
        <v>120</v>
      </c>
      <c r="D120" s="24">
        <v>1</v>
      </c>
      <c r="E120" s="24">
        <v>4</v>
      </c>
      <c r="F120" s="188">
        <f>'Приложение 5'!F34</f>
        <v>1085.6299999999999</v>
      </c>
      <c r="G120" s="188">
        <f>'Приложение 5'!G34</f>
        <v>0</v>
      </c>
      <c r="H120" s="188">
        <f>'Приложение 5'!H34</f>
        <v>0</v>
      </c>
      <c r="I120" s="9"/>
    </row>
    <row r="121" spans="1:9" ht="20.100000000000001" customHeight="1" x14ac:dyDescent="0.2">
      <c r="A121" s="120" t="s">
        <v>77</v>
      </c>
      <c r="B121" s="52" t="s">
        <v>78</v>
      </c>
      <c r="C121" s="47"/>
      <c r="D121" s="46"/>
      <c r="E121" s="46"/>
      <c r="F121" s="217">
        <f t="shared" ref="F121:H122" si="29">F122</f>
        <v>0</v>
      </c>
      <c r="G121" s="217">
        <f t="shared" si="29"/>
        <v>235.2</v>
      </c>
      <c r="H121" s="48">
        <f t="shared" si="29"/>
        <v>540.29999999999995</v>
      </c>
      <c r="I121" s="9"/>
    </row>
    <row r="122" spans="1:9" ht="20.100000000000001" customHeight="1" x14ac:dyDescent="0.2">
      <c r="A122" s="193" t="s">
        <v>77</v>
      </c>
      <c r="B122" s="40" t="s">
        <v>78</v>
      </c>
      <c r="C122" s="26">
        <v>900</v>
      </c>
      <c r="D122" s="49"/>
      <c r="E122" s="49"/>
      <c r="F122" s="218">
        <f t="shared" si="29"/>
        <v>0</v>
      </c>
      <c r="G122" s="218">
        <f t="shared" si="29"/>
        <v>235.2</v>
      </c>
      <c r="H122" s="50">
        <f t="shared" si="29"/>
        <v>540.29999999999995</v>
      </c>
      <c r="I122" s="9"/>
    </row>
    <row r="123" spans="1:9" ht="20.100000000000001" customHeight="1" x14ac:dyDescent="0.2">
      <c r="A123" s="193" t="s">
        <v>77</v>
      </c>
      <c r="B123" s="40" t="s">
        <v>78</v>
      </c>
      <c r="C123" s="26">
        <v>990</v>
      </c>
      <c r="D123" s="49">
        <v>99</v>
      </c>
      <c r="E123" s="49">
        <v>99</v>
      </c>
      <c r="F123" s="218">
        <f>'Приложение 5'!F156:H156</f>
        <v>0</v>
      </c>
      <c r="G123" s="218">
        <f>'Приложение 5'!G156:I156</f>
        <v>235.2</v>
      </c>
      <c r="H123" s="218">
        <f>'Приложение 5'!H156:J156</f>
        <v>540.29999999999995</v>
      </c>
      <c r="I123" s="9"/>
    </row>
    <row r="124" spans="1:9" ht="18.75" x14ac:dyDescent="0.25">
      <c r="A124" s="144" t="s">
        <v>79</v>
      </c>
      <c r="B124" s="145"/>
      <c r="C124" s="83"/>
      <c r="D124" s="146"/>
      <c r="E124" s="81"/>
      <c r="F124" s="219">
        <f>F9+F13+F28+F57+F73</f>
        <v>22199.296999999999</v>
      </c>
      <c r="G124" s="219">
        <f>G9+G13+G28+G57+G73</f>
        <v>9641</v>
      </c>
      <c r="H124" s="219">
        <f>H9+H13+H28+H57+H73</f>
        <v>11077.9</v>
      </c>
      <c r="I124" s="9"/>
    </row>
    <row r="125" spans="1:9" ht="15.75" x14ac:dyDescent="0.25">
      <c r="A125" s="84"/>
      <c r="B125" s="31"/>
      <c r="C125" s="86"/>
      <c r="D125" s="85"/>
      <c r="E125" s="85"/>
      <c r="F125" s="85"/>
      <c r="G125" s="85"/>
      <c r="H125" s="87"/>
      <c r="I125" s="88"/>
    </row>
    <row r="126" spans="1:9" ht="12" customHeight="1" x14ac:dyDescent="0.25">
      <c r="A126" s="89"/>
      <c r="B126" s="91"/>
      <c r="C126" s="92"/>
      <c r="D126" s="90"/>
      <c r="E126" s="90"/>
      <c r="F126" s="226">
        <v>15981.6</v>
      </c>
      <c r="G126" s="226">
        <v>10668.7</v>
      </c>
      <c r="H126" s="227">
        <v>9521.7999999999993</v>
      </c>
      <c r="I126" s="88"/>
    </row>
    <row r="127" spans="1:9" ht="12.75" customHeight="1" x14ac:dyDescent="0.25">
      <c r="A127" s="84"/>
      <c r="B127" s="125"/>
      <c r="C127" s="92"/>
      <c r="D127" s="90"/>
      <c r="E127" s="90"/>
      <c r="F127" s="90"/>
      <c r="G127" s="90"/>
      <c r="H127" s="93"/>
      <c r="I127" s="88"/>
    </row>
    <row r="128" spans="1:9" ht="12.75" customHeight="1" x14ac:dyDescent="0.25">
      <c r="A128" s="84"/>
      <c r="B128" s="125"/>
      <c r="C128" s="92"/>
      <c r="D128" s="95"/>
      <c r="E128" s="95"/>
      <c r="F128" s="225"/>
      <c r="G128" s="225"/>
      <c r="H128" s="225"/>
      <c r="I128" s="88"/>
    </row>
    <row r="129" spans="1:9" ht="12.75" customHeight="1" x14ac:dyDescent="0.2">
      <c r="A129" s="84"/>
      <c r="B129" s="126"/>
      <c r="C129" s="96"/>
      <c r="D129" s="96"/>
      <c r="E129" s="96"/>
      <c r="F129" s="96"/>
      <c r="G129" s="96"/>
      <c r="H129" s="96"/>
      <c r="I129" s="88"/>
    </row>
    <row r="130" spans="1:9" ht="14.25" customHeight="1" x14ac:dyDescent="0.2">
      <c r="A130" s="84"/>
      <c r="B130" s="96"/>
      <c r="C130" s="92"/>
      <c r="D130" s="95"/>
      <c r="E130" s="95"/>
      <c r="F130" s="95"/>
      <c r="G130" s="95"/>
      <c r="H130" s="93"/>
      <c r="I130" s="88"/>
    </row>
    <row r="131" spans="1:9" ht="15.75" x14ac:dyDescent="0.25">
      <c r="A131" s="85"/>
      <c r="B131" s="126"/>
      <c r="C131" s="97"/>
      <c r="D131" s="97"/>
      <c r="E131" s="97"/>
      <c r="F131" s="97"/>
      <c r="G131" s="97"/>
      <c r="H131" s="97"/>
    </row>
    <row r="132" spans="1:9" ht="15.75" x14ac:dyDescent="0.25">
      <c r="A132" s="98"/>
    </row>
    <row r="133" spans="1:9" ht="15.75" x14ac:dyDescent="0.25">
      <c r="A133" s="98"/>
    </row>
    <row r="134" spans="1:9" ht="15" x14ac:dyDescent="0.2">
      <c r="A134" s="99"/>
    </row>
    <row r="135" spans="1:9" ht="15" x14ac:dyDescent="0.2">
      <c r="A135" s="100"/>
    </row>
    <row r="136" spans="1:9" ht="15" x14ac:dyDescent="0.2">
      <c r="A136" s="99"/>
    </row>
  </sheetData>
  <autoFilter ref="A8:I124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69"/>
  <sheetViews>
    <sheetView showGridLines="0" view="pageBreakPreview" topLeftCell="A145" zoomScale="90" zoomScaleSheetLayoutView="90" workbookViewId="0">
      <selection activeCell="G115" sqref="G115:I115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1"/>
      <c r="B1" s="101"/>
      <c r="C1" s="101"/>
      <c r="D1" s="101"/>
      <c r="E1" s="101"/>
      <c r="F1" s="311" t="s">
        <v>86</v>
      </c>
      <c r="G1" s="311"/>
      <c r="H1" s="311"/>
      <c r="I1" s="312"/>
    </row>
    <row r="2" spans="1:10" ht="40.5" customHeight="1" x14ac:dyDescent="0.2">
      <c r="A2" s="101"/>
      <c r="B2" s="101"/>
      <c r="C2" s="101"/>
      <c r="D2" s="101"/>
      <c r="E2" s="171"/>
      <c r="F2" s="172"/>
      <c r="G2" s="316" t="s">
        <v>161</v>
      </c>
      <c r="H2" s="317"/>
      <c r="I2" s="317"/>
    </row>
    <row r="3" spans="1:10" x14ac:dyDescent="0.2">
      <c r="A3" s="101"/>
      <c r="B3" s="101"/>
      <c r="C3" s="101"/>
      <c r="D3" s="101"/>
      <c r="E3" s="313" t="s">
        <v>377</v>
      </c>
      <c r="F3" s="314"/>
      <c r="G3" s="314"/>
      <c r="H3" s="314"/>
      <c r="I3" s="314"/>
    </row>
    <row r="4" spans="1:10" x14ac:dyDescent="0.2">
      <c r="A4" s="101"/>
      <c r="B4" s="101"/>
      <c r="C4" s="101"/>
      <c r="D4" s="101"/>
      <c r="E4" s="101"/>
      <c r="F4" s="101"/>
      <c r="G4" s="101"/>
      <c r="H4" s="101"/>
      <c r="I4" s="101"/>
    </row>
    <row r="5" spans="1:10" s="127" customFormat="1" ht="25.5" customHeight="1" x14ac:dyDescent="0.2">
      <c r="A5" s="315" t="s">
        <v>369</v>
      </c>
      <c r="B5" s="322"/>
      <c r="C5" s="322"/>
      <c r="D5" s="322"/>
      <c r="E5" s="322"/>
      <c r="F5" s="322"/>
      <c r="G5" s="322"/>
      <c r="H5" s="322"/>
      <c r="I5" s="322"/>
    </row>
    <row r="6" spans="1:10" ht="17.25" customHeight="1" x14ac:dyDescent="0.2">
      <c r="I6" s="148" t="s">
        <v>84</v>
      </c>
    </row>
    <row r="7" spans="1:10" ht="22.5" customHeight="1" x14ac:dyDescent="0.2">
      <c r="A7" s="320" t="s">
        <v>0</v>
      </c>
      <c r="B7" s="320" t="s">
        <v>85</v>
      </c>
      <c r="C7" s="320" t="s">
        <v>1</v>
      </c>
      <c r="D7" s="320" t="s">
        <v>2</v>
      </c>
      <c r="E7" s="320" t="s">
        <v>3</v>
      </c>
      <c r="F7" s="320" t="s">
        <v>4</v>
      </c>
      <c r="G7" s="318" t="s">
        <v>5</v>
      </c>
      <c r="H7" s="319"/>
      <c r="I7" s="332"/>
      <c r="J7" s="1"/>
    </row>
    <row r="8" spans="1:10" ht="27.75" customHeight="1" x14ac:dyDescent="0.2">
      <c r="A8" s="321"/>
      <c r="B8" s="321"/>
      <c r="C8" s="321"/>
      <c r="D8" s="321"/>
      <c r="E8" s="321"/>
      <c r="F8" s="321"/>
      <c r="G8" s="190" t="s">
        <v>120</v>
      </c>
      <c r="H8" s="190" t="s">
        <v>116</v>
      </c>
      <c r="I8" s="190" t="s">
        <v>117</v>
      </c>
      <c r="J8" s="1"/>
    </row>
    <row r="9" spans="1:10" ht="31.5" x14ac:dyDescent="0.2">
      <c r="A9" s="141" t="s">
        <v>162</v>
      </c>
      <c r="B9" s="230" t="s">
        <v>176</v>
      </c>
      <c r="C9" s="150"/>
      <c r="D9" s="149"/>
      <c r="E9" s="151"/>
      <c r="F9" s="149"/>
      <c r="G9" s="209">
        <f>G157</f>
        <v>22199.296999999999</v>
      </c>
      <c r="H9" s="209">
        <f>H157</f>
        <v>9641.0000000000018</v>
      </c>
      <c r="I9" s="116">
        <f>I157</f>
        <v>11077.9</v>
      </c>
      <c r="J9" s="1"/>
    </row>
    <row r="10" spans="1:10" ht="18.75" x14ac:dyDescent="0.2">
      <c r="A10" s="3" t="s">
        <v>6</v>
      </c>
      <c r="B10" s="230" t="s">
        <v>176</v>
      </c>
      <c r="C10" s="4">
        <v>1</v>
      </c>
      <c r="D10" s="5" t="s">
        <v>7</v>
      </c>
      <c r="E10" s="6" t="s">
        <v>7</v>
      </c>
      <c r="F10" s="7" t="s">
        <v>7</v>
      </c>
      <c r="G10" s="213">
        <f>'Приложение 5'!F10</f>
        <v>5971.23</v>
      </c>
      <c r="H10" s="213">
        <f>'Приложение 5'!G10</f>
        <v>4314.8</v>
      </c>
      <c r="I10" s="213">
        <f>'Приложение 5'!H10</f>
        <v>4814.8</v>
      </c>
      <c r="J10" s="9"/>
    </row>
    <row r="11" spans="1:10" ht="31.5" x14ac:dyDescent="0.2">
      <c r="A11" s="3" t="s">
        <v>8</v>
      </c>
      <c r="B11" s="230" t="s">
        <v>176</v>
      </c>
      <c r="C11" s="4">
        <v>1</v>
      </c>
      <c r="D11" s="5">
        <v>2</v>
      </c>
      <c r="E11" s="6" t="s">
        <v>7</v>
      </c>
      <c r="F11" s="7" t="s">
        <v>7</v>
      </c>
      <c r="G11" s="213">
        <f>'Приложение 5'!F11</f>
        <v>813.19999999999993</v>
      </c>
      <c r="H11" s="213">
        <f>'Приложение 5'!G11</f>
        <v>795.4</v>
      </c>
      <c r="I11" s="213">
        <f>'Приложение 5'!H11</f>
        <v>795.4</v>
      </c>
      <c r="J11" s="9"/>
    </row>
    <row r="12" spans="1:10" ht="18.75" x14ac:dyDescent="0.2">
      <c r="A12" s="10" t="s">
        <v>9</v>
      </c>
      <c r="B12" s="230" t="s">
        <v>176</v>
      </c>
      <c r="C12" s="11">
        <v>1</v>
      </c>
      <c r="D12" s="12">
        <v>2</v>
      </c>
      <c r="E12" s="13" t="s">
        <v>10</v>
      </c>
      <c r="F12" s="14" t="s">
        <v>7</v>
      </c>
      <c r="G12" s="214">
        <f>'Приложение 5'!F12</f>
        <v>813.19999999999993</v>
      </c>
      <c r="H12" s="214">
        <f>'Приложение 5'!G12</f>
        <v>795.4</v>
      </c>
      <c r="I12" s="214">
        <f>'Приложение 5'!H12</f>
        <v>795.4</v>
      </c>
      <c r="J12" s="9"/>
    </row>
    <row r="13" spans="1:10" ht="18.75" x14ac:dyDescent="0.2">
      <c r="A13" s="10" t="s">
        <v>11</v>
      </c>
      <c r="B13" s="230" t="s">
        <v>176</v>
      </c>
      <c r="C13" s="11">
        <v>1</v>
      </c>
      <c r="D13" s="12">
        <v>2</v>
      </c>
      <c r="E13" s="13" t="s">
        <v>12</v>
      </c>
      <c r="F13" s="14" t="s">
        <v>7</v>
      </c>
      <c r="G13" s="214">
        <f>'Приложение 5'!F13</f>
        <v>795.4</v>
      </c>
      <c r="H13" s="214">
        <f>'Приложение 5'!G13</f>
        <v>795.4</v>
      </c>
      <c r="I13" s="214">
        <f>'Приложение 5'!H13</f>
        <v>795.4</v>
      </c>
      <c r="J13" s="9"/>
    </row>
    <row r="14" spans="1:10" ht="63" x14ac:dyDescent="0.2">
      <c r="A14" s="39" t="s">
        <v>13</v>
      </c>
      <c r="B14" s="230" t="s">
        <v>176</v>
      </c>
      <c r="C14" s="24">
        <v>1</v>
      </c>
      <c r="D14" s="24">
        <v>2</v>
      </c>
      <c r="E14" s="40" t="s">
        <v>12</v>
      </c>
      <c r="F14" s="26">
        <v>100</v>
      </c>
      <c r="G14" s="214">
        <f>'Приложение 5'!F14</f>
        <v>795.4</v>
      </c>
      <c r="H14" s="214">
        <f>'Приложение 5'!G14</f>
        <v>795.4</v>
      </c>
      <c r="I14" s="214">
        <f>'Приложение 5'!H14</f>
        <v>795.4</v>
      </c>
      <c r="J14" s="9"/>
    </row>
    <row r="15" spans="1:10" ht="31.5" x14ac:dyDescent="0.2">
      <c r="A15" s="39" t="s">
        <v>14</v>
      </c>
      <c r="B15" s="230" t="s">
        <v>176</v>
      </c>
      <c r="C15" s="24">
        <v>1</v>
      </c>
      <c r="D15" s="24">
        <v>2</v>
      </c>
      <c r="E15" s="40" t="s">
        <v>12</v>
      </c>
      <c r="F15" s="26">
        <v>120</v>
      </c>
      <c r="G15" s="214">
        <f>'Приложение 5'!F15</f>
        <v>795.4</v>
      </c>
      <c r="H15" s="214">
        <f>'Приложение 5'!G15</f>
        <v>795.4</v>
      </c>
      <c r="I15" s="214">
        <f>'Приложение 5'!H15</f>
        <v>795.4</v>
      </c>
      <c r="J15" s="9"/>
    </row>
    <row r="16" spans="1:10" ht="63" x14ac:dyDescent="0.2">
      <c r="A16" s="1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" s="230" t="s">
        <v>176</v>
      </c>
      <c r="C16" s="11">
        <v>1</v>
      </c>
      <c r="D16" s="12">
        <v>2</v>
      </c>
      <c r="E16" s="13" t="str">
        <f>'Приложение 5'!D16</f>
        <v>99.0.00.70510</v>
      </c>
      <c r="F16" s="14" t="s">
        <v>7</v>
      </c>
      <c r="G16" s="214">
        <f>'Приложение 5'!F16</f>
        <v>17.8</v>
      </c>
      <c r="H16" s="214">
        <f>'Приложение 5'!G16</f>
        <v>0</v>
      </c>
      <c r="I16" s="214">
        <f>'Приложение 5'!H16</f>
        <v>0</v>
      </c>
      <c r="J16" s="9"/>
    </row>
    <row r="17" spans="1:10" ht="63" x14ac:dyDescent="0.2">
      <c r="A17" s="10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230" t="s">
        <v>176</v>
      </c>
      <c r="C17" s="24">
        <v>1</v>
      </c>
      <c r="D17" s="24">
        <v>2</v>
      </c>
      <c r="E17" s="13" t="str">
        <f>'Приложение 5'!D17</f>
        <v>99.0.00.70510</v>
      </c>
      <c r="F17" s="26">
        <v>100</v>
      </c>
      <c r="G17" s="214">
        <f>'Приложение 5'!F17</f>
        <v>17.8</v>
      </c>
      <c r="H17" s="214">
        <f>'Приложение 5'!G17</f>
        <v>0</v>
      </c>
      <c r="I17" s="214">
        <f>'Приложение 5'!H17</f>
        <v>0</v>
      </c>
      <c r="J17" s="9"/>
    </row>
    <row r="18" spans="1:10" ht="31.5" x14ac:dyDescent="0.2">
      <c r="A18" s="10" t="str">
        <f>'Приложение 5'!A18</f>
        <v>Расходы на выплаты персоналу государственных (муниципальных) органов</v>
      </c>
      <c r="B18" s="230" t="s">
        <v>176</v>
      </c>
      <c r="C18" s="24">
        <v>1</v>
      </c>
      <c r="D18" s="24">
        <v>2</v>
      </c>
      <c r="E18" s="13" t="str">
        <f>'Приложение 5'!D18</f>
        <v>99.0.00.70510</v>
      </c>
      <c r="F18" s="26">
        <v>120</v>
      </c>
      <c r="G18" s="214">
        <f>'Приложение 5'!F18</f>
        <v>17.8</v>
      </c>
      <c r="H18" s="214">
        <f>'Приложение 5'!G18</f>
        <v>0</v>
      </c>
      <c r="I18" s="214">
        <f>'Приложение 5'!H18</f>
        <v>0</v>
      </c>
      <c r="J18" s="9"/>
    </row>
    <row r="19" spans="1:10" ht="47.25" x14ac:dyDescent="0.2">
      <c r="A19" s="51" t="s">
        <v>21</v>
      </c>
      <c r="B19" s="230" t="s">
        <v>176</v>
      </c>
      <c r="C19" s="18">
        <v>1</v>
      </c>
      <c r="D19" s="18">
        <v>4</v>
      </c>
      <c r="E19" s="52" t="s">
        <v>7</v>
      </c>
      <c r="F19" s="20" t="s">
        <v>7</v>
      </c>
      <c r="G19" s="213">
        <f>'Приложение 5'!F19</f>
        <v>4668.7299999999996</v>
      </c>
      <c r="H19" s="213">
        <f>'Приложение 5'!G19</f>
        <v>3478.2999999999997</v>
      </c>
      <c r="I19" s="213">
        <f>'Приложение 5'!H19</f>
        <v>3878.2999999999997</v>
      </c>
      <c r="J19" s="9"/>
    </row>
    <row r="20" spans="1:10" ht="18.75" x14ac:dyDescent="0.2">
      <c r="A20" s="39" t="s">
        <v>9</v>
      </c>
      <c r="B20" s="230" t="s">
        <v>176</v>
      </c>
      <c r="C20" s="24">
        <v>1</v>
      </c>
      <c r="D20" s="24">
        <v>4</v>
      </c>
      <c r="E20" s="40" t="s">
        <v>10</v>
      </c>
      <c r="F20" s="20"/>
      <c r="G20" s="214">
        <f>'Приложение 5'!F20</f>
        <v>4668.7299999999996</v>
      </c>
      <c r="H20" s="214">
        <f>'Приложение 5'!G20</f>
        <v>3478.2999999999997</v>
      </c>
      <c r="I20" s="214">
        <f>'Приложение 5'!H20</f>
        <v>3878.2999999999997</v>
      </c>
      <c r="J20" s="9"/>
    </row>
    <row r="21" spans="1:10" ht="31.5" x14ac:dyDescent="0.2">
      <c r="A21" s="39" t="s">
        <v>22</v>
      </c>
      <c r="B21" s="230" t="s">
        <v>176</v>
      </c>
      <c r="C21" s="24">
        <v>1</v>
      </c>
      <c r="D21" s="24">
        <v>4</v>
      </c>
      <c r="E21" s="40" t="s">
        <v>23</v>
      </c>
      <c r="F21" s="26"/>
      <c r="G21" s="214">
        <f>'Приложение 5'!F21</f>
        <v>2132.6</v>
      </c>
      <c r="H21" s="214">
        <f>'Приложение 5'!G21</f>
        <v>3188.2</v>
      </c>
      <c r="I21" s="214">
        <f>'Приложение 5'!H21</f>
        <v>3188.2</v>
      </c>
      <c r="J21" s="9"/>
    </row>
    <row r="22" spans="1:10" ht="63" x14ac:dyDescent="0.2">
      <c r="A22" s="39" t="s">
        <v>13</v>
      </c>
      <c r="B22" s="230" t="s">
        <v>176</v>
      </c>
      <c r="C22" s="24">
        <v>1</v>
      </c>
      <c r="D22" s="24">
        <v>4</v>
      </c>
      <c r="E22" s="40" t="s">
        <v>23</v>
      </c>
      <c r="F22" s="26">
        <v>100</v>
      </c>
      <c r="G22" s="214">
        <f>'Приложение 5'!F22</f>
        <v>2132.6</v>
      </c>
      <c r="H22" s="214">
        <f>'Приложение 5'!G22</f>
        <v>3188.2</v>
      </c>
      <c r="I22" s="214">
        <f>'Приложение 5'!H22</f>
        <v>3188.2</v>
      </c>
      <c r="J22" s="9"/>
    </row>
    <row r="23" spans="1:10" ht="31.5" x14ac:dyDescent="0.2">
      <c r="A23" s="10" t="s">
        <v>14</v>
      </c>
      <c r="B23" s="230" t="s">
        <v>176</v>
      </c>
      <c r="C23" s="11">
        <v>1</v>
      </c>
      <c r="D23" s="12">
        <v>4</v>
      </c>
      <c r="E23" s="13" t="s">
        <v>23</v>
      </c>
      <c r="F23" s="14">
        <v>120</v>
      </c>
      <c r="G23" s="214">
        <f>'Приложение 5'!F23</f>
        <v>2132.6</v>
      </c>
      <c r="H23" s="214">
        <f>'Приложение 5'!G23</f>
        <v>3188.2</v>
      </c>
      <c r="I23" s="214">
        <f>'Приложение 5'!H23</f>
        <v>3188.2</v>
      </c>
      <c r="J23" s="9"/>
    </row>
    <row r="24" spans="1:10" ht="18.75" x14ac:dyDescent="0.2">
      <c r="A24" s="22" t="s">
        <v>16</v>
      </c>
      <c r="B24" s="230" t="s">
        <v>176</v>
      </c>
      <c r="C24" s="23">
        <v>1</v>
      </c>
      <c r="D24" s="24">
        <v>4</v>
      </c>
      <c r="E24" s="25" t="s">
        <v>17</v>
      </c>
      <c r="F24" s="26" t="s">
        <v>7</v>
      </c>
      <c r="G24" s="214">
        <f>'Приложение 5'!F24</f>
        <v>1450.3999999999999</v>
      </c>
      <c r="H24" s="214">
        <f>'Приложение 5'!G24</f>
        <v>290</v>
      </c>
      <c r="I24" s="214">
        <f>'Приложение 5'!H24</f>
        <v>690</v>
      </c>
      <c r="J24" s="9"/>
    </row>
    <row r="25" spans="1:10" ht="31.5" x14ac:dyDescent="0.2">
      <c r="A25" s="10" t="s">
        <v>113</v>
      </c>
      <c r="B25" s="230" t="s">
        <v>176</v>
      </c>
      <c r="C25" s="11">
        <v>1</v>
      </c>
      <c r="D25" s="12">
        <v>4</v>
      </c>
      <c r="E25" s="13" t="s">
        <v>17</v>
      </c>
      <c r="F25" s="14">
        <v>200</v>
      </c>
      <c r="G25" s="214">
        <f>'Приложение 5'!F25</f>
        <v>1436.6</v>
      </c>
      <c r="H25" s="214">
        <f>'Приложение 5'!G25</f>
        <v>250</v>
      </c>
      <c r="I25" s="214">
        <f>'Приложение 5'!H25</f>
        <v>650</v>
      </c>
      <c r="J25" s="9"/>
    </row>
    <row r="26" spans="1:10" ht="31.5" x14ac:dyDescent="0.2">
      <c r="A26" s="22" t="s">
        <v>18</v>
      </c>
      <c r="B26" s="230" t="s">
        <v>176</v>
      </c>
      <c r="C26" s="23">
        <v>1</v>
      </c>
      <c r="D26" s="24">
        <v>4</v>
      </c>
      <c r="E26" s="25" t="s">
        <v>17</v>
      </c>
      <c r="F26" s="26">
        <v>240</v>
      </c>
      <c r="G26" s="214">
        <f>'Приложение 5'!F26</f>
        <v>1436.6</v>
      </c>
      <c r="H26" s="214">
        <f>'Приложение 5'!G26</f>
        <v>250</v>
      </c>
      <c r="I26" s="214">
        <f>'Приложение 5'!H26</f>
        <v>650</v>
      </c>
      <c r="J26" s="9"/>
    </row>
    <row r="27" spans="1:10" ht="18.75" x14ac:dyDescent="0.2">
      <c r="A27" s="28" t="s">
        <v>19</v>
      </c>
      <c r="B27" s="230" t="s">
        <v>176</v>
      </c>
      <c r="C27" s="29">
        <v>1</v>
      </c>
      <c r="D27" s="30">
        <v>4</v>
      </c>
      <c r="E27" s="13" t="s">
        <v>17</v>
      </c>
      <c r="F27" s="32">
        <v>800</v>
      </c>
      <c r="G27" s="214">
        <f>'Приложение 5'!F27</f>
        <v>13.799999999999997</v>
      </c>
      <c r="H27" s="214">
        <f>'Приложение 5'!G27</f>
        <v>40</v>
      </c>
      <c r="I27" s="214">
        <f>'Приложение 5'!H27</f>
        <v>40</v>
      </c>
      <c r="J27" s="9"/>
    </row>
    <row r="28" spans="1:10" ht="18.75" x14ac:dyDescent="0.2">
      <c r="A28" s="22" t="s">
        <v>20</v>
      </c>
      <c r="B28" s="230" t="s">
        <v>176</v>
      </c>
      <c r="C28" s="23">
        <v>1</v>
      </c>
      <c r="D28" s="24">
        <v>4</v>
      </c>
      <c r="E28" s="25" t="s">
        <v>17</v>
      </c>
      <c r="F28" s="26">
        <v>850</v>
      </c>
      <c r="G28" s="214">
        <f>'Приложение 5'!F28</f>
        <v>13.799999999999997</v>
      </c>
      <c r="H28" s="214">
        <f>'Приложение 5'!G28</f>
        <v>40</v>
      </c>
      <c r="I28" s="214">
        <f>'Приложение 5'!H28</f>
        <v>40</v>
      </c>
      <c r="J28" s="9"/>
    </row>
    <row r="29" spans="1:10" ht="31.5" x14ac:dyDescent="0.2">
      <c r="A29" s="22" t="s">
        <v>81</v>
      </c>
      <c r="B29" s="230" t="s">
        <v>176</v>
      </c>
      <c r="C29" s="23">
        <v>1</v>
      </c>
      <c r="D29" s="24">
        <v>4</v>
      </c>
      <c r="E29" s="25" t="s">
        <v>80</v>
      </c>
      <c r="F29" s="26"/>
      <c r="G29" s="214">
        <f>'Приложение 5'!F29</f>
        <v>0.1</v>
      </c>
      <c r="H29" s="214">
        <f>'Приложение 5'!G29</f>
        <v>0.1</v>
      </c>
      <c r="I29" s="214">
        <f>'Приложение 5'!H29</f>
        <v>0.1</v>
      </c>
      <c r="J29" s="9"/>
    </row>
    <row r="30" spans="1:10" ht="31.5" x14ac:dyDescent="0.2">
      <c r="A30" s="10" t="s">
        <v>113</v>
      </c>
      <c r="B30" s="230" t="s">
        <v>176</v>
      </c>
      <c r="C30" s="23">
        <v>1</v>
      </c>
      <c r="D30" s="24">
        <v>4</v>
      </c>
      <c r="E30" s="25" t="s">
        <v>80</v>
      </c>
      <c r="F30" s="26">
        <v>200</v>
      </c>
      <c r="G30" s="214">
        <f>'Приложение 5'!F30</f>
        <v>0.1</v>
      </c>
      <c r="H30" s="214">
        <f>'Приложение 5'!G30</f>
        <v>0.1</v>
      </c>
      <c r="I30" s="214">
        <f>'Приложение 5'!H30</f>
        <v>0.1</v>
      </c>
      <c r="J30" s="9"/>
    </row>
    <row r="31" spans="1:10" ht="31.5" x14ac:dyDescent="0.2">
      <c r="A31" s="39" t="s">
        <v>18</v>
      </c>
      <c r="B31" s="284" t="s">
        <v>176</v>
      </c>
      <c r="C31" s="24">
        <v>1</v>
      </c>
      <c r="D31" s="24">
        <v>4</v>
      </c>
      <c r="E31" s="40" t="s">
        <v>80</v>
      </c>
      <c r="F31" s="26">
        <v>240</v>
      </c>
      <c r="G31" s="188">
        <f>'Приложение 5'!F31</f>
        <v>0.1</v>
      </c>
      <c r="H31" s="188">
        <f>'Приложение 5'!G31</f>
        <v>0.1</v>
      </c>
      <c r="I31" s="188">
        <f>'Приложение 5'!H31</f>
        <v>0.1</v>
      </c>
      <c r="J31" s="9"/>
    </row>
    <row r="32" spans="1:10" ht="63" x14ac:dyDescent="0.2">
      <c r="A32" s="39" t="str">
        <f>'Приложение 5'!A32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32" s="284" t="s">
        <v>176</v>
      </c>
      <c r="C32" s="24">
        <v>1</v>
      </c>
      <c r="D32" s="24">
        <v>4</v>
      </c>
      <c r="E32" s="40" t="str">
        <f>'Приложение 5'!D32</f>
        <v>99.0.00.70510</v>
      </c>
      <c r="F32" s="26" t="s">
        <v>7</v>
      </c>
      <c r="G32" s="188">
        <f>'Приложение 5'!F32</f>
        <v>1085.6299999999999</v>
      </c>
      <c r="H32" s="188">
        <f>'Приложение 5'!G32</f>
        <v>0</v>
      </c>
      <c r="I32" s="188">
        <f>'Приложение 5'!H32</f>
        <v>0</v>
      </c>
      <c r="J32" s="9"/>
    </row>
    <row r="33" spans="1:10" ht="63" x14ac:dyDescent="0.2">
      <c r="A33" s="39" t="str">
        <f>'Приложение 5'!A33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3" s="284" t="s">
        <v>176</v>
      </c>
      <c r="C33" s="24">
        <v>1</v>
      </c>
      <c r="D33" s="24">
        <v>4</v>
      </c>
      <c r="E33" s="40" t="str">
        <f>'Приложение 5'!D33</f>
        <v>99.0.00.70510</v>
      </c>
      <c r="F33" s="26">
        <v>100</v>
      </c>
      <c r="G33" s="188">
        <f>'Приложение 5'!F33</f>
        <v>1085.6299999999999</v>
      </c>
      <c r="H33" s="188">
        <f>'Приложение 5'!G33</f>
        <v>0</v>
      </c>
      <c r="I33" s="188">
        <f>'Приложение 5'!H33</f>
        <v>0</v>
      </c>
      <c r="J33" s="9"/>
    </row>
    <row r="34" spans="1:10" ht="31.5" x14ac:dyDescent="0.2">
      <c r="A34" s="39" t="str">
        <f>'Приложение 5'!A34</f>
        <v>Расходы на выплаты персоналу государственных (муниципальных) органов</v>
      </c>
      <c r="B34" s="284" t="s">
        <v>176</v>
      </c>
      <c r="C34" s="24">
        <v>1</v>
      </c>
      <c r="D34" s="24">
        <v>4</v>
      </c>
      <c r="E34" s="40" t="str">
        <f>'Приложение 5'!D34</f>
        <v>99.0.00.70510</v>
      </c>
      <c r="F34" s="26">
        <v>120</v>
      </c>
      <c r="G34" s="188">
        <f>'Приложение 5'!F34</f>
        <v>1085.6299999999999</v>
      </c>
      <c r="H34" s="188">
        <f>'Приложение 5'!G34</f>
        <v>0</v>
      </c>
      <c r="I34" s="188">
        <f>'Приложение 5'!H34</f>
        <v>0</v>
      </c>
      <c r="J34" s="9"/>
    </row>
    <row r="35" spans="1:10" ht="47.25" x14ac:dyDescent="0.2">
      <c r="A35" s="51" t="s">
        <v>24</v>
      </c>
      <c r="B35" s="284" t="s">
        <v>176</v>
      </c>
      <c r="C35" s="18">
        <v>1</v>
      </c>
      <c r="D35" s="18">
        <v>6</v>
      </c>
      <c r="E35" s="52" t="s">
        <v>7</v>
      </c>
      <c r="F35" s="20" t="s">
        <v>7</v>
      </c>
      <c r="G35" s="212">
        <f>'Приложение 5'!F35</f>
        <v>66.099999999999994</v>
      </c>
      <c r="H35" s="212">
        <f>'Приложение 5'!G35</f>
        <v>26.1</v>
      </c>
      <c r="I35" s="212">
        <f>'Приложение 5'!H35</f>
        <v>26.1</v>
      </c>
      <c r="J35" s="9"/>
    </row>
    <row r="36" spans="1:10" ht="18.75" x14ac:dyDescent="0.2">
      <c r="A36" s="39" t="s">
        <v>15</v>
      </c>
      <c r="B36" s="284" t="s">
        <v>176</v>
      </c>
      <c r="C36" s="24">
        <v>1</v>
      </c>
      <c r="D36" s="24">
        <v>6</v>
      </c>
      <c r="E36" s="40" t="s">
        <v>10</v>
      </c>
      <c r="F36" s="26" t="s">
        <v>7</v>
      </c>
      <c r="G36" s="188">
        <f>'Приложение 5'!F36</f>
        <v>66.099999999999994</v>
      </c>
      <c r="H36" s="188">
        <f>'Приложение 5'!G36</f>
        <v>26.1</v>
      </c>
      <c r="I36" s="188">
        <f>'Приложение 5'!H36</f>
        <v>26.1</v>
      </c>
      <c r="J36" s="9"/>
    </row>
    <row r="37" spans="1:10" ht="31.5" x14ac:dyDescent="0.2">
      <c r="A37" s="39" t="s">
        <v>87</v>
      </c>
      <c r="B37" s="230" t="s">
        <v>176</v>
      </c>
      <c r="C37" s="11">
        <v>1</v>
      </c>
      <c r="D37" s="12">
        <v>6</v>
      </c>
      <c r="E37" s="13" t="s">
        <v>25</v>
      </c>
      <c r="F37" s="14"/>
      <c r="G37" s="214">
        <f>'Приложение 5'!F37</f>
        <v>66.099999999999994</v>
      </c>
      <c r="H37" s="214">
        <f>'Приложение 5'!G37</f>
        <v>26.1</v>
      </c>
      <c r="I37" s="214">
        <f>'Приложение 5'!H37</f>
        <v>26.1</v>
      </c>
      <c r="J37" s="9"/>
    </row>
    <row r="38" spans="1:10" ht="18.75" x14ac:dyDescent="0.2">
      <c r="A38" s="10" t="s">
        <v>26</v>
      </c>
      <c r="B38" s="230" t="s">
        <v>176</v>
      </c>
      <c r="C38" s="11">
        <v>1</v>
      </c>
      <c r="D38" s="12">
        <v>6</v>
      </c>
      <c r="E38" s="13" t="s">
        <v>25</v>
      </c>
      <c r="F38" s="14">
        <v>500</v>
      </c>
      <c r="G38" s="214">
        <f>'Приложение 5'!F38</f>
        <v>66.099999999999994</v>
      </c>
      <c r="H38" s="214">
        <f>'Приложение 5'!G38</f>
        <v>26.1</v>
      </c>
      <c r="I38" s="214">
        <f>'Приложение 5'!H38</f>
        <v>26.1</v>
      </c>
      <c r="J38" s="9"/>
    </row>
    <row r="39" spans="1:10" ht="18.75" x14ac:dyDescent="0.2">
      <c r="A39" s="10" t="s">
        <v>27</v>
      </c>
      <c r="B39" s="230" t="s">
        <v>176</v>
      </c>
      <c r="C39" s="11">
        <v>1</v>
      </c>
      <c r="D39" s="12">
        <v>6</v>
      </c>
      <c r="E39" s="13" t="s">
        <v>25</v>
      </c>
      <c r="F39" s="14">
        <v>540</v>
      </c>
      <c r="G39" s="214">
        <f>'Приложение 5'!F39</f>
        <v>66.099999999999994</v>
      </c>
      <c r="H39" s="214">
        <f>'Приложение 5'!G39</f>
        <v>26.1</v>
      </c>
      <c r="I39" s="214">
        <f>'Приложение 5'!H39</f>
        <v>26.1</v>
      </c>
      <c r="J39" s="9"/>
    </row>
    <row r="40" spans="1:10" ht="18.75" hidden="1" x14ac:dyDescent="0.2">
      <c r="A40" s="3" t="s">
        <v>28</v>
      </c>
      <c r="B40" s="230" t="s">
        <v>176</v>
      </c>
      <c r="C40" s="4">
        <v>1</v>
      </c>
      <c r="D40" s="5">
        <v>7</v>
      </c>
      <c r="E40" s="6"/>
      <c r="F40" s="7"/>
      <c r="G40" s="213">
        <f>'Приложение 5'!F40</f>
        <v>0</v>
      </c>
      <c r="H40" s="213">
        <f>'Приложение 5'!G40</f>
        <v>0</v>
      </c>
      <c r="I40" s="213">
        <f>'Приложение 5'!H40</f>
        <v>0</v>
      </c>
      <c r="J40" s="9"/>
    </row>
    <row r="41" spans="1:10" ht="18.75" hidden="1" x14ac:dyDescent="0.2">
      <c r="A41" s="10" t="s">
        <v>9</v>
      </c>
      <c r="B41" s="230" t="s">
        <v>176</v>
      </c>
      <c r="C41" s="11">
        <v>1</v>
      </c>
      <c r="D41" s="12">
        <v>7</v>
      </c>
      <c r="E41" s="13" t="s">
        <v>10</v>
      </c>
      <c r="F41" s="14"/>
      <c r="G41" s="214">
        <f>'Приложение 5'!F41</f>
        <v>0</v>
      </c>
      <c r="H41" s="214">
        <f>'Приложение 5'!G41</f>
        <v>0</v>
      </c>
      <c r="I41" s="214">
        <f>'Приложение 5'!H41</f>
        <v>0</v>
      </c>
      <c r="J41" s="9"/>
    </row>
    <row r="42" spans="1:10" ht="31.5" hidden="1" x14ac:dyDescent="0.2">
      <c r="A42" s="10" t="s">
        <v>29</v>
      </c>
      <c r="B42" s="230" t="s">
        <v>176</v>
      </c>
      <c r="C42" s="11">
        <v>1</v>
      </c>
      <c r="D42" s="12">
        <v>7</v>
      </c>
      <c r="E42" s="13" t="s">
        <v>30</v>
      </c>
      <c r="F42" s="14"/>
      <c r="G42" s="214">
        <f>'Приложение 5'!F42</f>
        <v>0</v>
      </c>
      <c r="H42" s="214">
        <f>'Приложение 5'!G42</f>
        <v>0</v>
      </c>
      <c r="I42" s="214">
        <f>'Приложение 5'!H42</f>
        <v>0</v>
      </c>
      <c r="J42" s="9"/>
    </row>
    <row r="43" spans="1:10" ht="18.75" hidden="1" x14ac:dyDescent="0.2">
      <c r="A43" s="10" t="str">
        <f>'Приложение 5'!A43</f>
        <v>Иные бюджетные ассигнования</v>
      </c>
      <c r="B43" s="230" t="s">
        <v>176</v>
      </c>
      <c r="C43" s="11">
        <v>1</v>
      </c>
      <c r="D43" s="12">
        <v>7</v>
      </c>
      <c r="E43" s="13" t="s">
        <v>30</v>
      </c>
      <c r="F43" s="14">
        <v>800</v>
      </c>
      <c r="G43" s="214">
        <f>'Приложение 5'!F43</f>
        <v>0</v>
      </c>
      <c r="H43" s="214">
        <f>'Приложение 5'!G43</f>
        <v>0</v>
      </c>
      <c r="I43" s="214">
        <f>'Приложение 5'!H43</f>
        <v>0</v>
      </c>
      <c r="J43" s="9"/>
    </row>
    <row r="44" spans="1:10" ht="18.75" hidden="1" x14ac:dyDescent="0.2">
      <c r="A44" s="10" t="str">
        <f>'Приложение 5'!A44</f>
        <v>Специальные расходы</v>
      </c>
      <c r="B44" s="230" t="s">
        <v>176</v>
      </c>
      <c r="C44" s="11">
        <v>1</v>
      </c>
      <c r="D44" s="12">
        <v>7</v>
      </c>
      <c r="E44" s="13" t="s">
        <v>30</v>
      </c>
      <c r="F44" s="26">
        <v>880</v>
      </c>
      <c r="G44" s="214">
        <f>'Приложение 5'!F44</f>
        <v>0</v>
      </c>
      <c r="H44" s="214">
        <f>'Приложение 5'!G44</f>
        <v>0</v>
      </c>
      <c r="I44" s="214">
        <f>'Приложение 5'!H44</f>
        <v>0</v>
      </c>
      <c r="J44" s="9"/>
    </row>
    <row r="45" spans="1:10" ht="18.75" x14ac:dyDescent="0.2">
      <c r="A45" s="16" t="s">
        <v>31</v>
      </c>
      <c r="B45" s="230" t="s">
        <v>176</v>
      </c>
      <c r="C45" s="17">
        <v>1</v>
      </c>
      <c r="D45" s="18">
        <v>11</v>
      </c>
      <c r="E45" s="19" t="s">
        <v>7</v>
      </c>
      <c r="F45" s="20" t="s">
        <v>7</v>
      </c>
      <c r="G45" s="213">
        <f>'Приложение 5'!F45</f>
        <v>0</v>
      </c>
      <c r="H45" s="213">
        <f>'Приложение 5'!G45</f>
        <v>0</v>
      </c>
      <c r="I45" s="213">
        <f>'Приложение 5'!H45</f>
        <v>0</v>
      </c>
      <c r="J45" s="9"/>
    </row>
    <row r="46" spans="1:10" ht="18.75" x14ac:dyDescent="0.2">
      <c r="A46" s="10" t="s">
        <v>9</v>
      </c>
      <c r="B46" s="230" t="s">
        <v>176</v>
      </c>
      <c r="C46" s="11">
        <v>1</v>
      </c>
      <c r="D46" s="12">
        <v>11</v>
      </c>
      <c r="E46" s="13" t="s">
        <v>10</v>
      </c>
      <c r="F46" s="14" t="s">
        <v>7</v>
      </c>
      <c r="G46" s="214">
        <f>'Приложение 5'!F46</f>
        <v>0</v>
      </c>
      <c r="H46" s="214">
        <f>'Приложение 5'!G46</f>
        <v>0</v>
      </c>
      <c r="I46" s="214">
        <f>'Приложение 5'!H46</f>
        <v>0</v>
      </c>
      <c r="J46" s="9"/>
    </row>
    <row r="47" spans="1:10" ht="18.75" x14ac:dyDescent="0.2">
      <c r="A47" s="10" t="s">
        <v>112</v>
      </c>
      <c r="B47" s="230" t="s">
        <v>176</v>
      </c>
      <c r="C47" s="11">
        <v>1</v>
      </c>
      <c r="D47" s="12">
        <v>11</v>
      </c>
      <c r="E47" s="13" t="s">
        <v>32</v>
      </c>
      <c r="F47" s="14" t="s">
        <v>7</v>
      </c>
      <c r="G47" s="214">
        <f>'Приложение 5'!F47</f>
        <v>0</v>
      </c>
      <c r="H47" s="214">
        <f>'Приложение 5'!G47</f>
        <v>0</v>
      </c>
      <c r="I47" s="214">
        <f>'Приложение 5'!H47</f>
        <v>0</v>
      </c>
      <c r="J47" s="9"/>
    </row>
    <row r="48" spans="1:10" ht="18.75" x14ac:dyDescent="0.2">
      <c r="A48" s="10" t="s">
        <v>19</v>
      </c>
      <c r="B48" s="230" t="s">
        <v>176</v>
      </c>
      <c r="C48" s="11">
        <v>1</v>
      </c>
      <c r="D48" s="12">
        <v>11</v>
      </c>
      <c r="E48" s="13" t="s">
        <v>32</v>
      </c>
      <c r="F48" s="14">
        <v>800</v>
      </c>
      <c r="G48" s="214">
        <f>'Приложение 5'!F48</f>
        <v>0</v>
      </c>
      <c r="H48" s="214">
        <f>'Приложение 5'!G48</f>
        <v>0</v>
      </c>
      <c r="I48" s="214">
        <f>'Приложение 5'!H48</f>
        <v>0</v>
      </c>
      <c r="J48" s="9"/>
    </row>
    <row r="49" spans="1:10" ht="18.75" x14ac:dyDescent="0.2">
      <c r="A49" s="22" t="s">
        <v>33</v>
      </c>
      <c r="B49" s="230" t="s">
        <v>176</v>
      </c>
      <c r="C49" s="23">
        <v>1</v>
      </c>
      <c r="D49" s="24">
        <v>11</v>
      </c>
      <c r="E49" s="25" t="s">
        <v>32</v>
      </c>
      <c r="F49" s="26">
        <v>870</v>
      </c>
      <c r="G49" s="214">
        <f>'Приложение 5'!F49</f>
        <v>0</v>
      </c>
      <c r="H49" s="214">
        <f>'Приложение 5'!G49</f>
        <v>0</v>
      </c>
      <c r="I49" s="214">
        <f>'Приложение 5'!H49</f>
        <v>0</v>
      </c>
      <c r="J49" s="9"/>
    </row>
    <row r="50" spans="1:10" ht="18.75" x14ac:dyDescent="0.2">
      <c r="A50" s="34" t="s">
        <v>34</v>
      </c>
      <c r="B50" s="230" t="s">
        <v>176</v>
      </c>
      <c r="C50" s="35">
        <v>1</v>
      </c>
      <c r="D50" s="36">
        <v>13</v>
      </c>
      <c r="E50" s="37" t="s">
        <v>7</v>
      </c>
      <c r="F50" s="38" t="s">
        <v>7</v>
      </c>
      <c r="G50" s="213">
        <f>'Приложение 5'!F50</f>
        <v>423.2</v>
      </c>
      <c r="H50" s="213">
        <f>'Приложение 5'!G50</f>
        <v>15</v>
      </c>
      <c r="I50" s="213">
        <f>'Приложение 5'!H50</f>
        <v>115</v>
      </c>
      <c r="J50" s="9"/>
    </row>
    <row r="51" spans="1:10" ht="18.75" x14ac:dyDescent="0.2">
      <c r="A51" s="10" t="s">
        <v>9</v>
      </c>
      <c r="B51" s="230" t="s">
        <v>176</v>
      </c>
      <c r="C51" s="11">
        <v>1</v>
      </c>
      <c r="D51" s="12">
        <v>13</v>
      </c>
      <c r="E51" s="13" t="s">
        <v>10</v>
      </c>
      <c r="F51" s="14" t="s">
        <v>7</v>
      </c>
      <c r="G51" s="214">
        <f>'Приложение 5'!F51</f>
        <v>423.2</v>
      </c>
      <c r="H51" s="214">
        <f>'Приложение 5'!G51</f>
        <v>15</v>
      </c>
      <c r="I51" s="214">
        <f>'Приложение 5'!H51</f>
        <v>115</v>
      </c>
      <c r="J51" s="9"/>
    </row>
    <row r="52" spans="1:10" ht="47.25" x14ac:dyDescent="0.2">
      <c r="A52" s="193" t="s">
        <v>314</v>
      </c>
      <c r="B52" s="230" t="s">
        <v>176</v>
      </c>
      <c r="C52" s="24">
        <v>1</v>
      </c>
      <c r="D52" s="24">
        <v>13</v>
      </c>
      <c r="E52" s="40" t="s">
        <v>313</v>
      </c>
      <c r="F52" s="26" t="s">
        <v>7</v>
      </c>
      <c r="G52" s="214">
        <f>'Приложение 5'!F52</f>
        <v>143</v>
      </c>
      <c r="H52" s="214">
        <f>'Приложение 5'!G52</f>
        <v>15</v>
      </c>
      <c r="I52" s="214">
        <f>'Приложение 5'!H52</f>
        <v>60</v>
      </c>
      <c r="J52" s="9"/>
    </row>
    <row r="53" spans="1:10" ht="31.5" x14ac:dyDescent="0.2">
      <c r="A53" s="42" t="s">
        <v>113</v>
      </c>
      <c r="B53" s="230" t="s">
        <v>176</v>
      </c>
      <c r="C53" s="24">
        <v>1</v>
      </c>
      <c r="D53" s="24">
        <v>13</v>
      </c>
      <c r="E53" s="40" t="s">
        <v>313</v>
      </c>
      <c r="F53" s="26">
        <v>200</v>
      </c>
      <c r="G53" s="214">
        <f>'Приложение 5'!F53</f>
        <v>143</v>
      </c>
      <c r="H53" s="214">
        <f>'Приложение 5'!G53</f>
        <v>0</v>
      </c>
      <c r="I53" s="214">
        <f>'Приложение 5'!H53</f>
        <v>60</v>
      </c>
      <c r="J53" s="9"/>
    </row>
    <row r="54" spans="1:10" ht="31.5" x14ac:dyDescent="0.2">
      <c r="A54" s="197" t="s">
        <v>18</v>
      </c>
      <c r="B54" s="230" t="s">
        <v>176</v>
      </c>
      <c r="C54" s="23">
        <v>1</v>
      </c>
      <c r="D54" s="24">
        <v>13</v>
      </c>
      <c r="E54" s="40" t="s">
        <v>313</v>
      </c>
      <c r="F54" s="26">
        <v>240</v>
      </c>
      <c r="G54" s="214">
        <f>'Приложение 5'!F54</f>
        <v>143</v>
      </c>
      <c r="H54" s="214">
        <f>'Приложение 5'!G54</f>
        <v>0</v>
      </c>
      <c r="I54" s="214">
        <f>'Приложение 5'!H54</f>
        <v>60</v>
      </c>
      <c r="J54" s="9"/>
    </row>
    <row r="55" spans="1:10" ht="18.75" x14ac:dyDescent="0.2">
      <c r="A55" s="39" t="s">
        <v>35</v>
      </c>
      <c r="B55" s="230" t="s">
        <v>176</v>
      </c>
      <c r="C55" s="24">
        <v>1</v>
      </c>
      <c r="D55" s="24">
        <v>13</v>
      </c>
      <c r="E55" s="40" t="s">
        <v>36</v>
      </c>
      <c r="F55" s="26" t="s">
        <v>7</v>
      </c>
      <c r="G55" s="214">
        <f>'Приложение 5'!F55</f>
        <v>280.2</v>
      </c>
      <c r="H55" s="214">
        <f>'Приложение 5'!G55</f>
        <v>15</v>
      </c>
      <c r="I55" s="214">
        <f>'Приложение 5'!H55</f>
        <v>55</v>
      </c>
      <c r="J55" s="9"/>
    </row>
    <row r="56" spans="1:10" ht="31.5" x14ac:dyDescent="0.2">
      <c r="A56" s="10" t="s">
        <v>113</v>
      </c>
      <c r="B56" s="230" t="s">
        <v>176</v>
      </c>
      <c r="C56" s="24">
        <v>1</v>
      </c>
      <c r="D56" s="24">
        <v>13</v>
      </c>
      <c r="E56" s="40" t="s">
        <v>36</v>
      </c>
      <c r="F56" s="26">
        <v>200</v>
      </c>
      <c r="G56" s="214">
        <f>'Приложение 5'!F56</f>
        <v>155.69999999999999</v>
      </c>
      <c r="H56" s="214">
        <f>'Приложение 5'!G56</f>
        <v>10</v>
      </c>
      <c r="I56" s="214">
        <f>'Приложение 5'!H56</f>
        <v>50</v>
      </c>
      <c r="J56" s="9"/>
    </row>
    <row r="57" spans="1:10" ht="31.5" x14ac:dyDescent="0.2">
      <c r="A57" s="22" t="s">
        <v>18</v>
      </c>
      <c r="B57" s="230" t="s">
        <v>176</v>
      </c>
      <c r="C57" s="23">
        <v>1</v>
      </c>
      <c r="D57" s="24">
        <v>13</v>
      </c>
      <c r="E57" s="40" t="s">
        <v>36</v>
      </c>
      <c r="F57" s="26">
        <v>240</v>
      </c>
      <c r="G57" s="214">
        <f>'Приложение 5'!F57</f>
        <v>155.69999999999999</v>
      </c>
      <c r="H57" s="214">
        <f>'Приложение 5'!G57</f>
        <v>10</v>
      </c>
      <c r="I57" s="214">
        <f>'Приложение 5'!H57</f>
        <v>50</v>
      </c>
      <c r="J57" s="9"/>
    </row>
    <row r="58" spans="1:10" ht="18.75" x14ac:dyDescent="0.2">
      <c r="A58" s="10" t="s">
        <v>19</v>
      </c>
      <c r="B58" s="230" t="s">
        <v>176</v>
      </c>
      <c r="C58" s="11">
        <v>1</v>
      </c>
      <c r="D58" s="12">
        <v>13</v>
      </c>
      <c r="E58" s="40" t="s">
        <v>36</v>
      </c>
      <c r="F58" s="14">
        <v>800</v>
      </c>
      <c r="G58" s="214">
        <f>'Приложение 5'!F58</f>
        <v>124.5</v>
      </c>
      <c r="H58" s="214">
        <f>'Приложение 5'!G58</f>
        <v>5</v>
      </c>
      <c r="I58" s="214">
        <f>'Приложение 5'!H58</f>
        <v>5</v>
      </c>
      <c r="J58" s="9"/>
    </row>
    <row r="59" spans="1:10" ht="18.75" x14ac:dyDescent="0.2">
      <c r="A59" s="39" t="s">
        <v>20</v>
      </c>
      <c r="B59" s="230" t="s">
        <v>176</v>
      </c>
      <c r="C59" s="23">
        <v>1</v>
      </c>
      <c r="D59" s="24">
        <v>13</v>
      </c>
      <c r="E59" s="40" t="s">
        <v>36</v>
      </c>
      <c r="F59" s="26">
        <v>850</v>
      </c>
      <c r="G59" s="214">
        <f>'Приложение 5'!F59</f>
        <v>124.5</v>
      </c>
      <c r="H59" s="214">
        <f>'Приложение 5'!G59</f>
        <v>5</v>
      </c>
      <c r="I59" s="214">
        <f>'Приложение 5'!H59</f>
        <v>5</v>
      </c>
      <c r="J59" s="9"/>
    </row>
    <row r="60" spans="1:10" ht="18.75" x14ac:dyDescent="0.2">
      <c r="A60" s="3" t="s">
        <v>37</v>
      </c>
      <c r="B60" s="230" t="s">
        <v>176</v>
      </c>
      <c r="C60" s="4">
        <v>2</v>
      </c>
      <c r="D60" s="5">
        <v>3</v>
      </c>
      <c r="E60" s="6" t="s">
        <v>7</v>
      </c>
      <c r="F60" s="7" t="s">
        <v>7</v>
      </c>
      <c r="G60" s="213">
        <f>'Приложение 5'!F60</f>
        <v>281.09999999999997</v>
      </c>
      <c r="H60" s="213">
        <f>'Приложение 5'!G60</f>
        <v>277.8</v>
      </c>
      <c r="I60" s="213">
        <f>'Приложение 5'!H60</f>
        <v>289</v>
      </c>
      <c r="J60" s="9"/>
    </row>
    <row r="61" spans="1:10" ht="18.75" x14ac:dyDescent="0.2">
      <c r="A61" s="10" t="s">
        <v>15</v>
      </c>
      <c r="B61" s="230" t="s">
        <v>176</v>
      </c>
      <c r="C61" s="11">
        <v>2</v>
      </c>
      <c r="D61" s="12">
        <v>3</v>
      </c>
      <c r="E61" s="13" t="s">
        <v>10</v>
      </c>
      <c r="F61" s="14" t="s">
        <v>7</v>
      </c>
      <c r="G61" s="214">
        <f>'Приложение 5'!F61</f>
        <v>281.09999999999997</v>
      </c>
      <c r="H61" s="214">
        <f>'Приложение 5'!G61</f>
        <v>277.8</v>
      </c>
      <c r="I61" s="214">
        <f>'Приложение 5'!H61</f>
        <v>289</v>
      </c>
      <c r="J61" s="9"/>
    </row>
    <row r="62" spans="1:10" s="45" customFormat="1" ht="47.25" x14ac:dyDescent="0.25">
      <c r="A62" s="42" t="s">
        <v>38</v>
      </c>
      <c r="B62" s="230" t="s">
        <v>176</v>
      </c>
      <c r="C62" s="11">
        <v>2</v>
      </c>
      <c r="D62" s="12">
        <v>3</v>
      </c>
      <c r="E62" s="13" t="s">
        <v>39</v>
      </c>
      <c r="F62" s="43" t="s">
        <v>7</v>
      </c>
      <c r="G62" s="214">
        <f>'Приложение 5'!F62</f>
        <v>281.09999999999997</v>
      </c>
      <c r="H62" s="214">
        <f>'Приложение 5'!G62</f>
        <v>277.8</v>
      </c>
      <c r="I62" s="214">
        <f>'Приложение 5'!H62</f>
        <v>289</v>
      </c>
      <c r="J62" s="44"/>
    </row>
    <row r="63" spans="1:10" ht="63" x14ac:dyDescent="0.2">
      <c r="A63" s="10" t="s">
        <v>13</v>
      </c>
      <c r="B63" s="230" t="s">
        <v>176</v>
      </c>
      <c r="C63" s="11">
        <v>2</v>
      </c>
      <c r="D63" s="12">
        <v>3</v>
      </c>
      <c r="E63" s="13" t="s">
        <v>39</v>
      </c>
      <c r="F63" s="14">
        <v>100</v>
      </c>
      <c r="G63" s="214">
        <f>'Приложение 5'!F63</f>
        <v>249.79999999999998</v>
      </c>
      <c r="H63" s="214">
        <f>'Приложение 5'!G63</f>
        <v>246.5</v>
      </c>
      <c r="I63" s="214">
        <f>'Приложение 5'!H63</f>
        <v>257.7</v>
      </c>
      <c r="J63" s="9"/>
    </row>
    <row r="64" spans="1:10" ht="31.5" x14ac:dyDescent="0.2">
      <c r="A64" s="10" t="s">
        <v>40</v>
      </c>
      <c r="B64" s="230" t="s">
        <v>176</v>
      </c>
      <c r="C64" s="11">
        <v>2</v>
      </c>
      <c r="D64" s="12">
        <v>3</v>
      </c>
      <c r="E64" s="13" t="s">
        <v>39</v>
      </c>
      <c r="F64" s="14">
        <v>120</v>
      </c>
      <c r="G64" s="214">
        <f>'Приложение 5'!F64</f>
        <v>249.79999999999998</v>
      </c>
      <c r="H64" s="214">
        <f>'Приложение 5'!G64</f>
        <v>246.5</v>
      </c>
      <c r="I64" s="214">
        <f>'Приложение 5'!H64</f>
        <v>257.7</v>
      </c>
      <c r="J64" s="9"/>
    </row>
    <row r="65" spans="1:10" ht="31.5" x14ac:dyDescent="0.2">
      <c r="A65" s="10" t="s">
        <v>113</v>
      </c>
      <c r="B65" s="230" t="s">
        <v>176</v>
      </c>
      <c r="C65" s="11">
        <v>2</v>
      </c>
      <c r="D65" s="12">
        <v>3</v>
      </c>
      <c r="E65" s="13" t="s">
        <v>41</v>
      </c>
      <c r="F65" s="14">
        <v>200</v>
      </c>
      <c r="G65" s="214">
        <f>'Приложение 5'!F65</f>
        <v>31.3</v>
      </c>
      <c r="H65" s="214">
        <f>'Приложение 5'!G65</f>
        <v>31.3</v>
      </c>
      <c r="I65" s="214">
        <f>'Приложение 5'!H65</f>
        <v>31.3</v>
      </c>
      <c r="J65" s="9"/>
    </row>
    <row r="66" spans="1:10" ht="31.5" x14ac:dyDescent="0.2">
      <c r="A66" s="10" t="s">
        <v>18</v>
      </c>
      <c r="B66" s="230" t="s">
        <v>176</v>
      </c>
      <c r="C66" s="11">
        <v>2</v>
      </c>
      <c r="D66" s="12">
        <v>3</v>
      </c>
      <c r="E66" s="13" t="s">
        <v>41</v>
      </c>
      <c r="F66" s="14">
        <v>240</v>
      </c>
      <c r="G66" s="214">
        <f>'Приложение 5'!F66</f>
        <v>31.3</v>
      </c>
      <c r="H66" s="214">
        <f>'Приложение 5'!G66</f>
        <v>31.3</v>
      </c>
      <c r="I66" s="214">
        <f>'Приложение 5'!H66</f>
        <v>31.3</v>
      </c>
      <c r="J66" s="9"/>
    </row>
    <row r="67" spans="1:10" ht="31.5" x14ac:dyDescent="0.2">
      <c r="A67" s="3" t="s">
        <v>42</v>
      </c>
      <c r="B67" s="230" t="s">
        <v>176</v>
      </c>
      <c r="C67" s="4">
        <v>3</v>
      </c>
      <c r="D67" s="12"/>
      <c r="E67" s="13"/>
      <c r="F67" s="14"/>
      <c r="G67" s="213">
        <f>'Приложение 5'!F67</f>
        <v>148.80000000000001</v>
      </c>
      <c r="H67" s="213">
        <f>'Приложение 5'!G67</f>
        <v>30</v>
      </c>
      <c r="I67" s="213">
        <f>'Приложение 5'!H67</f>
        <v>30</v>
      </c>
      <c r="J67" s="9"/>
    </row>
    <row r="68" spans="1:10" ht="31.5" x14ac:dyDescent="0.2">
      <c r="A68" s="3" t="s">
        <v>43</v>
      </c>
      <c r="B68" s="230" t="s">
        <v>176</v>
      </c>
      <c r="C68" s="4">
        <v>3</v>
      </c>
      <c r="D68" s="5">
        <v>10</v>
      </c>
      <c r="E68" s="6" t="s">
        <v>7</v>
      </c>
      <c r="F68" s="7" t="s">
        <v>7</v>
      </c>
      <c r="G68" s="213">
        <f>'Приложение 5'!F68</f>
        <v>148.80000000000001</v>
      </c>
      <c r="H68" s="213">
        <f>'Приложение 5'!G68</f>
        <v>30</v>
      </c>
      <c r="I68" s="213">
        <f>'Приложение 5'!H68</f>
        <v>30</v>
      </c>
      <c r="J68" s="9"/>
    </row>
    <row r="69" spans="1:10" ht="63" x14ac:dyDescent="0.2">
      <c r="A69" s="141" t="s">
        <v>163</v>
      </c>
      <c r="B69" s="230" t="s">
        <v>176</v>
      </c>
      <c r="C69" s="4">
        <v>3</v>
      </c>
      <c r="D69" s="5">
        <v>10</v>
      </c>
      <c r="E69" s="6" t="s">
        <v>44</v>
      </c>
      <c r="F69" s="7" t="s">
        <v>7</v>
      </c>
      <c r="G69" s="213">
        <f>'Приложение 5'!F69</f>
        <v>148.80000000000001</v>
      </c>
      <c r="H69" s="213">
        <f>'Приложение 5'!G69</f>
        <v>30</v>
      </c>
      <c r="I69" s="213">
        <f>'Приложение 5'!H69</f>
        <v>30</v>
      </c>
      <c r="J69" s="9"/>
    </row>
    <row r="70" spans="1:10" ht="47.25" x14ac:dyDescent="0.2">
      <c r="A70" s="10" t="s">
        <v>45</v>
      </c>
      <c r="B70" s="230" t="s">
        <v>176</v>
      </c>
      <c r="C70" s="11">
        <v>3</v>
      </c>
      <c r="D70" s="12">
        <v>10</v>
      </c>
      <c r="E70" s="25" t="s">
        <v>46</v>
      </c>
      <c r="F70" s="14" t="s">
        <v>7</v>
      </c>
      <c r="G70" s="214">
        <f>'Приложение 5'!F70</f>
        <v>148.80000000000001</v>
      </c>
      <c r="H70" s="214">
        <f>'Приложение 5'!G70</f>
        <v>30</v>
      </c>
      <c r="I70" s="214">
        <f>'Приложение 5'!H70</f>
        <v>30</v>
      </c>
      <c r="J70" s="9"/>
    </row>
    <row r="71" spans="1:10" ht="31.5" x14ac:dyDescent="0.2">
      <c r="A71" s="10" t="s">
        <v>113</v>
      </c>
      <c r="B71" s="230" t="s">
        <v>176</v>
      </c>
      <c r="C71" s="23">
        <v>3</v>
      </c>
      <c r="D71" s="24">
        <v>10</v>
      </c>
      <c r="E71" s="25" t="s">
        <v>46</v>
      </c>
      <c r="F71" s="26">
        <v>200</v>
      </c>
      <c r="G71" s="214">
        <f>'Приложение 5'!F71</f>
        <v>148.80000000000001</v>
      </c>
      <c r="H71" s="214">
        <f>'Приложение 5'!G71</f>
        <v>30</v>
      </c>
      <c r="I71" s="214">
        <f>'Приложение 5'!H71</f>
        <v>30</v>
      </c>
      <c r="J71" s="9"/>
    </row>
    <row r="72" spans="1:10" ht="31.5" x14ac:dyDescent="0.2">
      <c r="A72" s="22" t="s">
        <v>18</v>
      </c>
      <c r="B72" s="230" t="s">
        <v>176</v>
      </c>
      <c r="C72" s="23">
        <v>3</v>
      </c>
      <c r="D72" s="24">
        <v>10</v>
      </c>
      <c r="E72" s="25" t="s">
        <v>46</v>
      </c>
      <c r="F72" s="26">
        <v>240</v>
      </c>
      <c r="G72" s="214">
        <f>'Приложение 5'!F72</f>
        <v>148.80000000000001</v>
      </c>
      <c r="H72" s="214">
        <f>'Приложение 5'!G72</f>
        <v>30</v>
      </c>
      <c r="I72" s="214">
        <f>'Приложение 5'!H72</f>
        <v>30</v>
      </c>
      <c r="J72" s="9"/>
    </row>
    <row r="73" spans="1:10" ht="18.75" x14ac:dyDescent="0.2">
      <c r="A73" s="16" t="s">
        <v>48</v>
      </c>
      <c r="B73" s="230" t="s">
        <v>176</v>
      </c>
      <c r="C73" s="17">
        <v>4</v>
      </c>
      <c r="D73" s="12"/>
      <c r="E73" s="13"/>
      <c r="F73" s="14"/>
      <c r="G73" s="213">
        <f>'Приложение 5'!F73</f>
        <v>2508.8000000000002</v>
      </c>
      <c r="H73" s="213">
        <f>'Приложение 5'!G73</f>
        <v>1612.6</v>
      </c>
      <c r="I73" s="213">
        <f>'Приложение 5'!H73</f>
        <v>1702.4</v>
      </c>
      <c r="J73" s="9"/>
    </row>
    <row r="74" spans="1:10" ht="18.75" x14ac:dyDescent="0.2">
      <c r="A74" s="16" t="s">
        <v>49</v>
      </c>
      <c r="B74" s="230" t="s">
        <v>176</v>
      </c>
      <c r="C74" s="17">
        <v>4</v>
      </c>
      <c r="D74" s="18">
        <v>9</v>
      </c>
      <c r="E74" s="19" t="s">
        <v>7</v>
      </c>
      <c r="F74" s="20" t="s">
        <v>7</v>
      </c>
      <c r="G74" s="213">
        <f>'Приложение 5'!F74</f>
        <v>2508.8000000000002</v>
      </c>
      <c r="H74" s="213">
        <f>'Приложение 5'!G74</f>
        <v>1612.6</v>
      </c>
      <c r="I74" s="213">
        <f>'Приложение 5'!H74</f>
        <v>1702.4</v>
      </c>
      <c r="J74" s="9"/>
    </row>
    <row r="75" spans="1:10" ht="31.5" x14ac:dyDescent="0.2">
      <c r="A75" s="141" t="s">
        <v>164</v>
      </c>
      <c r="B75" s="230" t="s">
        <v>176</v>
      </c>
      <c r="C75" s="4">
        <v>4</v>
      </c>
      <c r="D75" s="5">
        <v>9</v>
      </c>
      <c r="E75" s="6" t="s">
        <v>50</v>
      </c>
      <c r="F75" s="20"/>
      <c r="G75" s="213">
        <f>'Приложение 5'!F75</f>
        <v>2508.8000000000002</v>
      </c>
      <c r="H75" s="213">
        <f>'Приложение 5'!G75</f>
        <v>1612.6</v>
      </c>
      <c r="I75" s="213">
        <f>'Приложение 5'!H75</f>
        <v>1702.4</v>
      </c>
      <c r="J75" s="9"/>
    </row>
    <row r="76" spans="1:10" ht="31.5" x14ac:dyDescent="0.2">
      <c r="A76" s="141" t="s">
        <v>146</v>
      </c>
      <c r="B76" s="230" t="s">
        <v>176</v>
      </c>
      <c r="C76" s="4">
        <v>4</v>
      </c>
      <c r="D76" s="5">
        <v>9</v>
      </c>
      <c r="E76" s="6" t="s">
        <v>51</v>
      </c>
      <c r="F76" s="20"/>
      <c r="G76" s="213">
        <f>'Приложение 5'!F76</f>
        <v>2276.9</v>
      </c>
      <c r="H76" s="213">
        <f>'Приложение 5'!G76</f>
        <v>1512.6</v>
      </c>
      <c r="I76" s="213">
        <f>'Приложение 5'!H76</f>
        <v>1602.4</v>
      </c>
      <c r="J76" s="9"/>
    </row>
    <row r="77" spans="1:10" ht="47.25" x14ac:dyDescent="0.2">
      <c r="A77" s="137" t="s">
        <v>165</v>
      </c>
      <c r="B77" s="230" t="s">
        <v>176</v>
      </c>
      <c r="C77" s="11">
        <v>4</v>
      </c>
      <c r="D77" s="12">
        <v>9</v>
      </c>
      <c r="E77" s="13" t="s">
        <v>52</v>
      </c>
      <c r="F77" s="20"/>
      <c r="G77" s="214">
        <f>'Приложение 5'!F77</f>
        <v>2276.9</v>
      </c>
      <c r="H77" s="214">
        <f>'Приложение 5'!G77</f>
        <v>1512.6</v>
      </c>
      <c r="I77" s="214">
        <f>'Приложение 5'!H77</f>
        <v>1602.4</v>
      </c>
      <c r="J77" s="9"/>
    </row>
    <row r="78" spans="1:10" ht="31.5" x14ac:dyDescent="0.2">
      <c r="A78" s="10" t="s">
        <v>113</v>
      </c>
      <c r="B78" s="230" t="s">
        <v>176</v>
      </c>
      <c r="C78" s="11">
        <v>4</v>
      </c>
      <c r="D78" s="12">
        <v>9</v>
      </c>
      <c r="E78" s="13" t="s">
        <v>52</v>
      </c>
      <c r="F78" s="26">
        <v>200</v>
      </c>
      <c r="G78" s="214">
        <f>'Приложение 5'!F78</f>
        <v>2276.9</v>
      </c>
      <c r="H78" s="214">
        <f>'Приложение 5'!G78</f>
        <v>1512.6</v>
      </c>
      <c r="I78" s="214">
        <f>'Приложение 5'!H78</f>
        <v>1602.4</v>
      </c>
      <c r="J78" s="9"/>
    </row>
    <row r="79" spans="1:10" ht="31.5" x14ac:dyDescent="0.2">
      <c r="A79" s="22" t="s">
        <v>18</v>
      </c>
      <c r="B79" s="230" t="s">
        <v>176</v>
      </c>
      <c r="C79" s="11">
        <v>4</v>
      </c>
      <c r="D79" s="12">
        <v>9</v>
      </c>
      <c r="E79" s="13" t="s">
        <v>52</v>
      </c>
      <c r="F79" s="26">
        <v>240</v>
      </c>
      <c r="G79" s="214">
        <f>'Приложение 5'!F79</f>
        <v>2276.9</v>
      </c>
      <c r="H79" s="214">
        <f>'Приложение 5'!G79</f>
        <v>1512.6</v>
      </c>
      <c r="I79" s="214">
        <f>'Приложение 5'!H79</f>
        <v>1602.4</v>
      </c>
      <c r="J79" s="9"/>
    </row>
    <row r="80" spans="1:10" s="276" customFormat="1" ht="63" hidden="1" x14ac:dyDescent="0.25">
      <c r="A80" s="10" t="str">
        <f>'Приложение 5'!A80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0" s="230" t="s">
        <v>176</v>
      </c>
      <c r="C80" s="11">
        <v>4</v>
      </c>
      <c r="D80" s="12">
        <v>9</v>
      </c>
      <c r="E80" s="13" t="s">
        <v>350</v>
      </c>
      <c r="F80" s="20"/>
      <c r="G80" s="214">
        <f>'Приложение 5'!F80</f>
        <v>0</v>
      </c>
      <c r="H80" s="214">
        <f>'Приложение 5'!G80</f>
        <v>0</v>
      </c>
      <c r="I80" s="214">
        <f>'Приложение 5'!H80</f>
        <v>0</v>
      </c>
      <c r="J80" s="9"/>
    </row>
    <row r="81" spans="1:10" s="276" customFormat="1" ht="31.5" hidden="1" x14ac:dyDescent="0.25">
      <c r="A81" s="10" t="str">
        <f>'Приложение 5'!A81</f>
        <v>Закупка товаров, работ и услуг для  государственных (муниципальных) нужд</v>
      </c>
      <c r="B81" s="230" t="s">
        <v>176</v>
      </c>
      <c r="C81" s="11">
        <v>4</v>
      </c>
      <c r="D81" s="12">
        <v>9</v>
      </c>
      <c r="E81" s="13" t="s">
        <v>350</v>
      </c>
      <c r="F81" s="26">
        <v>200</v>
      </c>
      <c r="G81" s="214">
        <f>'Приложение 5'!F81</f>
        <v>0</v>
      </c>
      <c r="H81" s="214">
        <f>'Приложение 5'!G81</f>
        <v>0</v>
      </c>
      <c r="I81" s="214">
        <f>'Приложение 5'!H81</f>
        <v>0</v>
      </c>
      <c r="J81" s="9"/>
    </row>
    <row r="82" spans="1:10" s="276" customFormat="1" ht="31.5" hidden="1" x14ac:dyDescent="0.25">
      <c r="A82" s="10" t="str">
        <f>'Приложение 5'!A82</f>
        <v>Иные закупки товаров, работ и услуг для обеспечения государственных (муниципальных) нужд</v>
      </c>
      <c r="B82" s="230" t="s">
        <v>176</v>
      </c>
      <c r="C82" s="11">
        <v>4</v>
      </c>
      <c r="D82" s="12">
        <v>9</v>
      </c>
      <c r="E82" s="13" t="s">
        <v>350</v>
      </c>
      <c r="F82" s="26">
        <v>240</v>
      </c>
      <c r="G82" s="214">
        <f>'Приложение 5'!F82</f>
        <v>0</v>
      </c>
      <c r="H82" s="214">
        <f>'Приложение 5'!G82</f>
        <v>0</v>
      </c>
      <c r="I82" s="214">
        <f>'Приложение 5'!H82</f>
        <v>0</v>
      </c>
      <c r="J82" s="9"/>
    </row>
    <row r="83" spans="1:10" s="276" customFormat="1" ht="63" hidden="1" x14ac:dyDescent="0.25">
      <c r="A83" s="10" t="str">
        <f>'Приложение 5'!A83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3" s="230" t="s">
        <v>176</v>
      </c>
      <c r="C83" s="11">
        <v>4</v>
      </c>
      <c r="D83" s="12">
        <v>9</v>
      </c>
      <c r="E83" s="13" t="s">
        <v>352</v>
      </c>
      <c r="F83" s="20"/>
      <c r="G83" s="214">
        <f>'Приложение 5'!F83</f>
        <v>0</v>
      </c>
      <c r="H83" s="214">
        <f>'Приложение 5'!G83</f>
        <v>0</v>
      </c>
      <c r="I83" s="214">
        <f>'Приложение 5'!H83</f>
        <v>0</v>
      </c>
      <c r="J83" s="9"/>
    </row>
    <row r="84" spans="1:10" s="276" customFormat="1" ht="31.5" hidden="1" x14ac:dyDescent="0.25">
      <c r="A84" s="10" t="str">
        <f>'Приложение 5'!A84</f>
        <v>Закупка товаров, работ и услуг для  государственных (муниципальных) нужд</v>
      </c>
      <c r="B84" s="230" t="s">
        <v>176</v>
      </c>
      <c r="C84" s="11">
        <v>4</v>
      </c>
      <c r="D84" s="12">
        <v>9</v>
      </c>
      <c r="E84" s="13" t="s">
        <v>352</v>
      </c>
      <c r="F84" s="26">
        <v>200</v>
      </c>
      <c r="G84" s="214">
        <f>'Приложение 5'!F84</f>
        <v>0</v>
      </c>
      <c r="H84" s="214">
        <f>'Приложение 5'!G84</f>
        <v>0</v>
      </c>
      <c r="I84" s="214">
        <f>'Приложение 5'!H84</f>
        <v>0</v>
      </c>
      <c r="J84" s="9"/>
    </row>
    <row r="85" spans="1:10" s="276" customFormat="1" ht="31.5" hidden="1" x14ac:dyDescent="0.25">
      <c r="A85" s="10" t="str">
        <f>'Приложение 5'!A85</f>
        <v>Иные закупки товаров, работ и услуг для обеспечения государственных (муниципальных) нужд</v>
      </c>
      <c r="B85" s="230" t="s">
        <v>176</v>
      </c>
      <c r="C85" s="11">
        <v>4</v>
      </c>
      <c r="D85" s="12">
        <v>9</v>
      </c>
      <c r="E85" s="13" t="s">
        <v>352</v>
      </c>
      <c r="F85" s="26">
        <v>240</v>
      </c>
      <c r="G85" s="214">
        <f>'Приложение 5'!F85</f>
        <v>0</v>
      </c>
      <c r="H85" s="214">
        <f>'Приложение 5'!G85</f>
        <v>0</v>
      </c>
      <c r="I85" s="214">
        <f>'Приложение 5'!H85</f>
        <v>0</v>
      </c>
      <c r="J85" s="9"/>
    </row>
    <row r="86" spans="1:10" ht="47.25" x14ac:dyDescent="0.2">
      <c r="A86" s="141" t="s">
        <v>130</v>
      </c>
      <c r="B86" s="230" t="s">
        <v>176</v>
      </c>
      <c r="C86" s="4">
        <v>4</v>
      </c>
      <c r="D86" s="5">
        <v>9</v>
      </c>
      <c r="E86" s="6" t="s">
        <v>53</v>
      </c>
      <c r="F86" s="20"/>
      <c r="G86" s="213">
        <f>'Приложение 5'!F86</f>
        <v>231.9</v>
      </c>
      <c r="H86" s="213">
        <f>'Приложение 5'!G86</f>
        <v>100</v>
      </c>
      <c r="I86" s="213">
        <f>'Приложение 5'!H86</f>
        <v>100</v>
      </c>
      <c r="J86" s="9"/>
    </row>
    <row r="87" spans="1:10" ht="47.25" x14ac:dyDescent="0.2">
      <c r="A87" s="137" t="s">
        <v>166</v>
      </c>
      <c r="B87" s="230" t="s">
        <v>176</v>
      </c>
      <c r="C87" s="11">
        <v>4</v>
      </c>
      <c r="D87" s="12">
        <v>9</v>
      </c>
      <c r="E87" s="13" t="s">
        <v>54</v>
      </c>
      <c r="F87" s="20"/>
      <c r="G87" s="214">
        <f>'Приложение 5'!F87</f>
        <v>231.9</v>
      </c>
      <c r="H87" s="214">
        <f>'Приложение 5'!G87</f>
        <v>100</v>
      </c>
      <c r="I87" s="214">
        <f>'Приложение 5'!H87</f>
        <v>100</v>
      </c>
      <c r="J87" s="9"/>
    </row>
    <row r="88" spans="1:10" ht="31.5" x14ac:dyDescent="0.2">
      <c r="A88" s="10" t="s">
        <v>113</v>
      </c>
      <c r="B88" s="230" t="s">
        <v>176</v>
      </c>
      <c r="C88" s="11">
        <v>4</v>
      </c>
      <c r="D88" s="12">
        <v>9</v>
      </c>
      <c r="E88" s="13" t="s">
        <v>54</v>
      </c>
      <c r="F88" s="26">
        <v>200</v>
      </c>
      <c r="G88" s="214">
        <f>'Приложение 5'!F88</f>
        <v>231.9</v>
      </c>
      <c r="H88" s="214">
        <f>'Приложение 5'!G88</f>
        <v>100</v>
      </c>
      <c r="I88" s="214">
        <f>'Приложение 5'!H88</f>
        <v>100</v>
      </c>
      <c r="J88" s="9"/>
    </row>
    <row r="89" spans="1:10" ht="31.5" x14ac:dyDescent="0.2">
      <c r="A89" s="22" t="s">
        <v>18</v>
      </c>
      <c r="B89" s="230" t="s">
        <v>176</v>
      </c>
      <c r="C89" s="11">
        <v>4</v>
      </c>
      <c r="D89" s="12">
        <v>9</v>
      </c>
      <c r="E89" s="13" t="s">
        <v>54</v>
      </c>
      <c r="F89" s="26">
        <v>240</v>
      </c>
      <c r="G89" s="214">
        <f>'Приложение 5'!F89</f>
        <v>231.9</v>
      </c>
      <c r="H89" s="214">
        <f>'Приложение 5'!G89</f>
        <v>100</v>
      </c>
      <c r="I89" s="214">
        <f>'Приложение 5'!H89</f>
        <v>100</v>
      </c>
      <c r="J89" s="9"/>
    </row>
    <row r="90" spans="1:10" ht="18.75" x14ac:dyDescent="0.2">
      <c r="A90" s="16" t="s">
        <v>55</v>
      </c>
      <c r="B90" s="230" t="s">
        <v>176</v>
      </c>
      <c r="C90" s="17">
        <v>5</v>
      </c>
      <c r="D90" s="18" t="s">
        <v>7</v>
      </c>
      <c r="E90" s="19" t="s">
        <v>7</v>
      </c>
      <c r="F90" s="20" t="s">
        <v>7</v>
      </c>
      <c r="G90" s="213">
        <f>'Приложение 5'!F90</f>
        <v>4148.3999999999996</v>
      </c>
      <c r="H90" s="213">
        <f>'Приложение 5'!G90</f>
        <v>1225</v>
      </c>
      <c r="I90" s="213">
        <f>'Приложение 5'!H90</f>
        <v>1725</v>
      </c>
      <c r="J90" s="9"/>
    </row>
    <row r="91" spans="1:10" ht="18.75" x14ac:dyDescent="0.2">
      <c r="A91" s="142" t="s">
        <v>125</v>
      </c>
      <c r="B91" s="230" t="s">
        <v>176</v>
      </c>
      <c r="C91" s="4">
        <v>5</v>
      </c>
      <c r="D91" s="5">
        <v>1</v>
      </c>
      <c r="E91" s="6" t="s">
        <v>7</v>
      </c>
      <c r="F91" s="7" t="s">
        <v>7</v>
      </c>
      <c r="G91" s="213">
        <f>'Приложение 5'!F91</f>
        <v>20</v>
      </c>
      <c r="H91" s="213">
        <f>'Приложение 5'!G91</f>
        <v>0</v>
      </c>
      <c r="I91" s="213">
        <f>'Приложение 5'!H91</f>
        <v>0</v>
      </c>
      <c r="J91" s="9"/>
    </row>
    <row r="92" spans="1:10" ht="18.75" x14ac:dyDescent="0.2">
      <c r="A92" s="42" t="s">
        <v>126</v>
      </c>
      <c r="B92" s="230" t="s">
        <v>176</v>
      </c>
      <c r="C92" s="11">
        <v>5</v>
      </c>
      <c r="D92" s="12">
        <v>1</v>
      </c>
      <c r="E92" s="13" t="s">
        <v>10</v>
      </c>
      <c r="F92" s="14"/>
      <c r="G92" s="214">
        <f>'Приложение 5'!F92</f>
        <v>20</v>
      </c>
      <c r="H92" s="214">
        <f>'Приложение 5'!G92</f>
        <v>0</v>
      </c>
      <c r="I92" s="214">
        <f>'Приложение 5'!H92</f>
        <v>0</v>
      </c>
      <c r="J92" s="9"/>
    </row>
    <row r="93" spans="1:10" ht="31.5" x14ac:dyDescent="0.2">
      <c r="A93" s="42" t="s">
        <v>127</v>
      </c>
      <c r="B93" s="230" t="s">
        <v>176</v>
      </c>
      <c r="C93" s="11">
        <v>5</v>
      </c>
      <c r="D93" s="12">
        <v>1</v>
      </c>
      <c r="E93" s="13" t="s">
        <v>128</v>
      </c>
      <c r="F93" s="14"/>
      <c r="G93" s="214">
        <f>'Приложение 5'!F93</f>
        <v>20</v>
      </c>
      <c r="H93" s="214">
        <f>'Приложение 5'!G93</f>
        <v>0</v>
      </c>
      <c r="I93" s="214">
        <f>'Приложение 5'!H93</f>
        <v>0</v>
      </c>
      <c r="J93" s="9"/>
    </row>
    <row r="94" spans="1:10" ht="31.5" x14ac:dyDescent="0.2">
      <c r="A94" s="42" t="s">
        <v>113</v>
      </c>
      <c r="B94" s="230" t="s">
        <v>176</v>
      </c>
      <c r="C94" s="11">
        <v>5</v>
      </c>
      <c r="D94" s="12">
        <v>1</v>
      </c>
      <c r="E94" s="13" t="s">
        <v>128</v>
      </c>
      <c r="F94" s="14">
        <v>200</v>
      </c>
      <c r="G94" s="214">
        <f>'Приложение 5'!F94</f>
        <v>20</v>
      </c>
      <c r="H94" s="214">
        <f>'Приложение 5'!G94</f>
        <v>0</v>
      </c>
      <c r="I94" s="214">
        <f>'Приложение 5'!H94</f>
        <v>0</v>
      </c>
      <c r="J94" s="9"/>
    </row>
    <row r="95" spans="1:10" ht="31.5" x14ac:dyDescent="0.2">
      <c r="A95" s="197" t="s">
        <v>18</v>
      </c>
      <c r="B95" s="230" t="s">
        <v>176</v>
      </c>
      <c r="C95" s="11">
        <v>5</v>
      </c>
      <c r="D95" s="12">
        <v>1</v>
      </c>
      <c r="E95" s="13" t="s">
        <v>128</v>
      </c>
      <c r="F95" s="14">
        <v>240</v>
      </c>
      <c r="G95" s="214">
        <f>'Приложение 5'!F95</f>
        <v>20</v>
      </c>
      <c r="H95" s="214">
        <f>'Приложение 5'!G95</f>
        <v>0</v>
      </c>
      <c r="I95" s="214">
        <f>'Приложение 5'!H95</f>
        <v>0</v>
      </c>
      <c r="J95" s="9"/>
    </row>
    <row r="96" spans="1:10" ht="18.75" x14ac:dyDescent="0.2">
      <c r="A96" s="16" t="s">
        <v>56</v>
      </c>
      <c r="B96" s="230" t="s">
        <v>176</v>
      </c>
      <c r="C96" s="4">
        <v>5</v>
      </c>
      <c r="D96" s="5">
        <v>3</v>
      </c>
      <c r="E96" s="6"/>
      <c r="F96" s="7"/>
      <c r="G96" s="213">
        <f>'Приложение 5'!F96</f>
        <v>4128.3999999999996</v>
      </c>
      <c r="H96" s="213">
        <f>'Приложение 5'!G96</f>
        <v>1225</v>
      </c>
      <c r="I96" s="213">
        <f>'Приложение 5'!H96</f>
        <v>1725</v>
      </c>
      <c r="J96" s="9"/>
    </row>
    <row r="97" spans="1:10" ht="31.5" x14ac:dyDescent="0.2">
      <c r="A97" s="141" t="s">
        <v>167</v>
      </c>
      <c r="B97" s="230" t="s">
        <v>176</v>
      </c>
      <c r="C97" s="4">
        <v>5</v>
      </c>
      <c r="D97" s="5">
        <v>3</v>
      </c>
      <c r="E97" s="6" t="s">
        <v>57</v>
      </c>
      <c r="F97" s="7" t="s">
        <v>7</v>
      </c>
      <c r="G97" s="213">
        <f>'Приложение 5'!F97</f>
        <v>4128.3999999999996</v>
      </c>
      <c r="H97" s="213">
        <f>'Приложение 5'!G97</f>
        <v>1225</v>
      </c>
      <c r="I97" s="213">
        <f>'Приложение 5'!H97</f>
        <v>1725</v>
      </c>
      <c r="J97" s="9"/>
    </row>
    <row r="98" spans="1:10" ht="47.25" x14ac:dyDescent="0.2">
      <c r="A98" s="137" t="s">
        <v>168</v>
      </c>
      <c r="B98" s="230" t="s">
        <v>176</v>
      </c>
      <c r="C98" s="11">
        <v>5</v>
      </c>
      <c r="D98" s="12">
        <v>3</v>
      </c>
      <c r="E98" s="13" t="s">
        <v>58</v>
      </c>
      <c r="F98" s="14"/>
      <c r="G98" s="214">
        <f>'Приложение 5'!F98</f>
        <v>2712.8999999999996</v>
      </c>
      <c r="H98" s="214">
        <f>'Приложение 5'!G98</f>
        <v>1000</v>
      </c>
      <c r="I98" s="214">
        <f>'Приложение 5'!H98</f>
        <v>1500</v>
      </c>
      <c r="J98" s="9"/>
    </row>
    <row r="99" spans="1:10" ht="47.25" x14ac:dyDescent="0.2">
      <c r="A99" s="137" t="s">
        <v>169</v>
      </c>
      <c r="B99" s="230" t="s">
        <v>176</v>
      </c>
      <c r="C99" s="11">
        <v>5</v>
      </c>
      <c r="D99" s="12">
        <v>3</v>
      </c>
      <c r="E99" s="13" t="s">
        <v>59</v>
      </c>
      <c r="F99" s="14"/>
      <c r="G99" s="214">
        <f>'Приложение 5'!F99</f>
        <v>2058.7999999999997</v>
      </c>
      <c r="H99" s="214">
        <f>'Приложение 5'!G99</f>
        <v>1000</v>
      </c>
      <c r="I99" s="214">
        <f>'Приложение 5'!H99</f>
        <v>1500</v>
      </c>
      <c r="J99" s="9"/>
    </row>
    <row r="100" spans="1:10" ht="31.5" x14ac:dyDescent="0.2">
      <c r="A100" s="10" t="s">
        <v>113</v>
      </c>
      <c r="B100" s="230" t="s">
        <v>176</v>
      </c>
      <c r="C100" s="11">
        <v>5</v>
      </c>
      <c r="D100" s="12">
        <v>3</v>
      </c>
      <c r="E100" s="13" t="s">
        <v>59</v>
      </c>
      <c r="F100" s="14">
        <v>200</v>
      </c>
      <c r="G100" s="214">
        <f>'Приложение 5'!F100</f>
        <v>1843.1</v>
      </c>
      <c r="H100" s="214">
        <f>'Приложение 5'!G100</f>
        <v>1000</v>
      </c>
      <c r="I100" s="214">
        <f>'Приложение 5'!H100</f>
        <v>1500</v>
      </c>
      <c r="J100" s="9"/>
    </row>
    <row r="101" spans="1:10" ht="31.5" x14ac:dyDescent="0.2">
      <c r="A101" s="10" t="s">
        <v>18</v>
      </c>
      <c r="B101" s="230" t="s">
        <v>176</v>
      </c>
      <c r="C101" s="11">
        <v>5</v>
      </c>
      <c r="D101" s="12">
        <v>3</v>
      </c>
      <c r="E101" s="13" t="s">
        <v>59</v>
      </c>
      <c r="F101" s="14">
        <v>240</v>
      </c>
      <c r="G101" s="214">
        <f>'Приложение 5'!F101</f>
        <v>1843.1</v>
      </c>
      <c r="H101" s="214">
        <f>'Приложение 5'!G101</f>
        <v>1000</v>
      </c>
      <c r="I101" s="214">
        <f>'Приложение 5'!H101</f>
        <v>1500</v>
      </c>
      <c r="J101" s="9"/>
    </row>
    <row r="102" spans="1:10" ht="18.75" x14ac:dyDescent="0.2">
      <c r="A102" s="42" t="s">
        <v>19</v>
      </c>
      <c r="B102" s="230" t="s">
        <v>176</v>
      </c>
      <c r="C102" s="24">
        <v>5</v>
      </c>
      <c r="D102" s="24">
        <v>3</v>
      </c>
      <c r="E102" s="13" t="s">
        <v>59</v>
      </c>
      <c r="F102" s="14">
        <v>800</v>
      </c>
      <c r="G102" s="214">
        <f>'Приложение 5'!F102</f>
        <v>215.7</v>
      </c>
      <c r="H102" s="214">
        <f>'Приложение 5'!G102</f>
        <v>0</v>
      </c>
      <c r="I102" s="214">
        <f>'Приложение 5'!H102</f>
        <v>0</v>
      </c>
      <c r="J102" s="9"/>
    </row>
    <row r="103" spans="1:10" ht="18.75" x14ac:dyDescent="0.2">
      <c r="A103" s="42" t="s">
        <v>353</v>
      </c>
      <c r="B103" s="230" t="s">
        <v>176</v>
      </c>
      <c r="C103" s="24">
        <v>5</v>
      </c>
      <c r="D103" s="24">
        <v>3</v>
      </c>
      <c r="E103" s="13" t="s">
        <v>59</v>
      </c>
      <c r="F103" s="14">
        <v>830</v>
      </c>
      <c r="G103" s="214">
        <f>'Приложение 5'!F103</f>
        <v>215.7</v>
      </c>
      <c r="H103" s="214">
        <f>'Приложение 5'!G103</f>
        <v>0</v>
      </c>
      <c r="I103" s="214">
        <f>'Приложение 5'!H103</f>
        <v>0</v>
      </c>
      <c r="J103" s="9"/>
    </row>
    <row r="104" spans="1:10" ht="78.75" x14ac:dyDescent="0.2">
      <c r="A104" s="261" t="s">
        <v>338</v>
      </c>
      <c r="B104" s="230" t="s">
        <v>176</v>
      </c>
      <c r="C104" s="24">
        <v>5</v>
      </c>
      <c r="D104" s="24">
        <v>3</v>
      </c>
      <c r="E104" s="40" t="s">
        <v>339</v>
      </c>
      <c r="F104" s="14"/>
      <c r="G104" s="214">
        <f>'Приложение 5'!F104</f>
        <v>472</v>
      </c>
      <c r="H104" s="214">
        <f>'Приложение 5'!G104</f>
        <v>0</v>
      </c>
      <c r="I104" s="214">
        <f>'Приложение 5'!H104</f>
        <v>0</v>
      </c>
      <c r="J104" s="9"/>
    </row>
    <row r="105" spans="1:10" ht="31.5" x14ac:dyDescent="0.2">
      <c r="A105" s="39" t="s">
        <v>113</v>
      </c>
      <c r="B105" s="230" t="s">
        <v>176</v>
      </c>
      <c r="C105" s="24">
        <v>5</v>
      </c>
      <c r="D105" s="24">
        <v>3</v>
      </c>
      <c r="E105" s="40" t="s">
        <v>339</v>
      </c>
      <c r="F105" s="14">
        <v>200</v>
      </c>
      <c r="G105" s="214">
        <f>'Приложение 5'!F105</f>
        <v>472</v>
      </c>
      <c r="H105" s="214">
        <f>'Приложение 5'!G105</f>
        <v>0</v>
      </c>
      <c r="I105" s="214">
        <f>'Приложение 5'!H105</f>
        <v>0</v>
      </c>
      <c r="J105" s="9"/>
    </row>
    <row r="106" spans="1:10" ht="31.5" x14ac:dyDescent="0.2">
      <c r="A106" s="39" t="s">
        <v>18</v>
      </c>
      <c r="B106" s="230" t="s">
        <v>176</v>
      </c>
      <c r="C106" s="24">
        <v>5</v>
      </c>
      <c r="D106" s="24">
        <v>3</v>
      </c>
      <c r="E106" s="40" t="s">
        <v>339</v>
      </c>
      <c r="F106" s="14">
        <v>240</v>
      </c>
      <c r="G106" s="214">
        <f>'Приложение 5'!F106</f>
        <v>472</v>
      </c>
      <c r="H106" s="214">
        <f>'Приложение 5'!G106</f>
        <v>0</v>
      </c>
      <c r="I106" s="214">
        <f>'Приложение 5'!H106</f>
        <v>0</v>
      </c>
      <c r="J106" s="9"/>
    </row>
    <row r="107" spans="1:10" ht="78.75" x14ac:dyDescent="0.2">
      <c r="A107" s="261" t="s">
        <v>340</v>
      </c>
      <c r="B107" s="230" t="s">
        <v>176</v>
      </c>
      <c r="C107" s="24">
        <v>5</v>
      </c>
      <c r="D107" s="24">
        <v>3</v>
      </c>
      <c r="E107" s="40" t="s">
        <v>341</v>
      </c>
      <c r="F107" s="14"/>
      <c r="G107" s="214">
        <f>'Приложение 5'!F107</f>
        <v>182.1</v>
      </c>
      <c r="H107" s="214">
        <f>'Приложение 5'!G107</f>
        <v>0</v>
      </c>
      <c r="I107" s="214">
        <f>'Приложение 5'!H107</f>
        <v>0</v>
      </c>
      <c r="J107" s="9"/>
    </row>
    <row r="108" spans="1:10" ht="31.5" x14ac:dyDescent="0.2">
      <c r="A108" s="39" t="s">
        <v>113</v>
      </c>
      <c r="B108" s="230" t="s">
        <v>176</v>
      </c>
      <c r="C108" s="24">
        <v>5</v>
      </c>
      <c r="D108" s="24">
        <v>3</v>
      </c>
      <c r="E108" s="40" t="s">
        <v>341</v>
      </c>
      <c r="F108" s="14">
        <v>200</v>
      </c>
      <c r="G108" s="214">
        <f>'Приложение 5'!F108</f>
        <v>182.1</v>
      </c>
      <c r="H108" s="214">
        <f>'Приложение 5'!G108</f>
        <v>0</v>
      </c>
      <c r="I108" s="214">
        <f>'Приложение 5'!H108</f>
        <v>0</v>
      </c>
      <c r="J108" s="9"/>
    </row>
    <row r="109" spans="1:10" ht="31.5" x14ac:dyDescent="0.2">
      <c r="A109" s="39" t="s">
        <v>18</v>
      </c>
      <c r="B109" s="230" t="s">
        <v>176</v>
      </c>
      <c r="C109" s="24">
        <v>5</v>
      </c>
      <c r="D109" s="24">
        <v>3</v>
      </c>
      <c r="E109" s="40" t="s">
        <v>341</v>
      </c>
      <c r="F109" s="14">
        <v>240</v>
      </c>
      <c r="G109" s="214">
        <f>'Приложение 5'!F109</f>
        <v>182.1</v>
      </c>
      <c r="H109" s="214">
        <f>'Приложение 5'!G109</f>
        <v>0</v>
      </c>
      <c r="I109" s="214">
        <f>'Приложение 5'!H109</f>
        <v>0</v>
      </c>
      <c r="J109" s="9"/>
    </row>
    <row r="110" spans="1:10" ht="31.5" x14ac:dyDescent="0.2">
      <c r="A110" s="137" t="s">
        <v>170</v>
      </c>
      <c r="B110" s="230" t="s">
        <v>176</v>
      </c>
      <c r="C110" s="11">
        <v>5</v>
      </c>
      <c r="D110" s="12">
        <v>3</v>
      </c>
      <c r="E110" s="13" t="s">
        <v>60</v>
      </c>
      <c r="F110" s="14"/>
      <c r="G110" s="214">
        <f>'Приложение 5'!F110</f>
        <v>0</v>
      </c>
      <c r="H110" s="214">
        <f>'Приложение 5'!G110</f>
        <v>10</v>
      </c>
      <c r="I110" s="214">
        <f>'Приложение 5'!H110</f>
        <v>10</v>
      </c>
      <c r="J110" s="9"/>
    </row>
    <row r="111" spans="1:10" ht="47.25" x14ac:dyDescent="0.2">
      <c r="A111" s="137" t="s">
        <v>171</v>
      </c>
      <c r="B111" s="230" t="s">
        <v>176</v>
      </c>
      <c r="C111" s="11">
        <v>5</v>
      </c>
      <c r="D111" s="12">
        <v>3</v>
      </c>
      <c r="E111" s="13" t="s">
        <v>61</v>
      </c>
      <c r="F111" s="14"/>
      <c r="G111" s="214">
        <f>'Приложение 5'!F111</f>
        <v>0</v>
      </c>
      <c r="H111" s="214">
        <f>'Приложение 5'!G111</f>
        <v>10</v>
      </c>
      <c r="I111" s="214">
        <f>'Приложение 5'!H111</f>
        <v>10</v>
      </c>
      <c r="J111" s="9"/>
    </row>
    <row r="112" spans="1:10" ht="31.5" x14ac:dyDescent="0.2">
      <c r="A112" s="10" t="s">
        <v>113</v>
      </c>
      <c r="B112" s="230" t="s">
        <v>176</v>
      </c>
      <c r="C112" s="11">
        <v>5</v>
      </c>
      <c r="D112" s="12">
        <v>3</v>
      </c>
      <c r="E112" s="13" t="s">
        <v>61</v>
      </c>
      <c r="F112" s="14">
        <v>200</v>
      </c>
      <c r="G112" s="214">
        <f>'Приложение 5'!F112</f>
        <v>0</v>
      </c>
      <c r="H112" s="214">
        <f>'Приложение 5'!G112</f>
        <v>10</v>
      </c>
      <c r="I112" s="214">
        <f>'Приложение 5'!H112</f>
        <v>10</v>
      </c>
      <c r="J112" s="9"/>
    </row>
    <row r="113" spans="1:10" ht="31.5" x14ac:dyDescent="0.2">
      <c r="A113" s="10" t="s">
        <v>18</v>
      </c>
      <c r="B113" s="230" t="s">
        <v>176</v>
      </c>
      <c r="C113" s="11">
        <v>5</v>
      </c>
      <c r="D113" s="12">
        <v>3</v>
      </c>
      <c r="E113" s="13" t="s">
        <v>61</v>
      </c>
      <c r="F113" s="14">
        <v>240</v>
      </c>
      <c r="G113" s="214">
        <f>'Приложение 5'!F113</f>
        <v>0</v>
      </c>
      <c r="H113" s="214">
        <f>'Приложение 5'!G113</f>
        <v>10</v>
      </c>
      <c r="I113" s="214">
        <f>'Приложение 5'!H113</f>
        <v>10</v>
      </c>
      <c r="J113" s="9"/>
    </row>
    <row r="114" spans="1:10" ht="47.25" x14ac:dyDescent="0.2">
      <c r="A114" s="137" t="s">
        <v>172</v>
      </c>
      <c r="B114" s="230" t="s">
        <v>176</v>
      </c>
      <c r="C114" s="11">
        <v>5</v>
      </c>
      <c r="D114" s="12">
        <v>3</v>
      </c>
      <c r="E114" s="13" t="s">
        <v>62</v>
      </c>
      <c r="F114" s="14"/>
      <c r="G114" s="214">
        <f>'Приложение 5'!F114</f>
        <v>28</v>
      </c>
      <c r="H114" s="214">
        <f>'Приложение 5'!G114</f>
        <v>15</v>
      </c>
      <c r="I114" s="214">
        <f>'Приложение 5'!H114</f>
        <v>15</v>
      </c>
      <c r="J114" s="9"/>
    </row>
    <row r="115" spans="1:10" ht="47.25" x14ac:dyDescent="0.2">
      <c r="A115" s="137" t="s">
        <v>173</v>
      </c>
      <c r="B115" s="230" t="s">
        <v>176</v>
      </c>
      <c r="C115" s="11">
        <v>5</v>
      </c>
      <c r="D115" s="12">
        <v>3</v>
      </c>
      <c r="E115" s="13" t="s">
        <v>63</v>
      </c>
      <c r="F115" s="14"/>
      <c r="G115" s="214">
        <f>G116+G118</f>
        <v>28</v>
      </c>
      <c r="H115" s="214">
        <f t="shared" ref="H115:I115" si="0">H116+H118</f>
        <v>15</v>
      </c>
      <c r="I115" s="214">
        <f t="shared" si="0"/>
        <v>15</v>
      </c>
      <c r="J115" s="9"/>
    </row>
    <row r="116" spans="1:10" ht="31.5" x14ac:dyDescent="0.2">
      <c r="A116" s="10" t="s">
        <v>113</v>
      </c>
      <c r="B116" s="230" t="s">
        <v>176</v>
      </c>
      <c r="C116" s="11">
        <v>5</v>
      </c>
      <c r="D116" s="12">
        <v>3</v>
      </c>
      <c r="E116" s="13" t="s">
        <v>63</v>
      </c>
      <c r="F116" s="14">
        <v>200</v>
      </c>
      <c r="G116" s="214">
        <f>'Приложение 5'!F116</f>
        <v>0</v>
      </c>
      <c r="H116" s="214">
        <f>'Приложение 5'!G116</f>
        <v>15</v>
      </c>
      <c r="I116" s="214">
        <f>'Приложение 5'!H116</f>
        <v>15</v>
      </c>
      <c r="J116" s="9"/>
    </row>
    <row r="117" spans="1:10" ht="31.5" x14ac:dyDescent="0.2">
      <c r="A117" s="10" t="s">
        <v>18</v>
      </c>
      <c r="B117" s="230" t="s">
        <v>176</v>
      </c>
      <c r="C117" s="11">
        <v>5</v>
      </c>
      <c r="D117" s="12">
        <v>3</v>
      </c>
      <c r="E117" s="13" t="s">
        <v>63</v>
      </c>
      <c r="F117" s="14">
        <v>240</v>
      </c>
      <c r="G117" s="214">
        <f>'Приложение 5'!F117</f>
        <v>0</v>
      </c>
      <c r="H117" s="214">
        <f>'Приложение 5'!G117</f>
        <v>15</v>
      </c>
      <c r="I117" s="214">
        <f>'Приложение 5'!H117</f>
        <v>15</v>
      </c>
      <c r="J117" s="9"/>
    </row>
    <row r="118" spans="1:10" ht="18.75" x14ac:dyDescent="0.2">
      <c r="A118" s="10" t="str">
        <f>'Приложение 5'!A118</f>
        <v>Иные бюджетные ассигнования</v>
      </c>
      <c r="B118" s="230" t="s">
        <v>176</v>
      </c>
      <c r="C118" s="11">
        <v>5</v>
      </c>
      <c r="D118" s="12">
        <v>3</v>
      </c>
      <c r="E118" s="13" t="s">
        <v>63</v>
      </c>
      <c r="F118" s="14">
        <f>'Приложение 5'!E118</f>
        <v>800</v>
      </c>
      <c r="G118" s="214">
        <f>'Приложение 5'!F118</f>
        <v>28</v>
      </c>
      <c r="H118" s="214">
        <f>'Приложение 5'!G118</f>
        <v>0</v>
      </c>
      <c r="I118" s="214">
        <f>'Приложение 5'!H118</f>
        <v>0</v>
      </c>
      <c r="J118" s="9"/>
    </row>
    <row r="119" spans="1:10" ht="18.75" x14ac:dyDescent="0.2">
      <c r="A119" s="10" t="str">
        <f>'Приложение 5'!A119</f>
        <v xml:space="preserve">Уплата налогов, сборов и иных платежей </v>
      </c>
      <c r="B119" s="230" t="s">
        <v>176</v>
      </c>
      <c r="C119" s="11">
        <v>5</v>
      </c>
      <c r="D119" s="12">
        <v>3</v>
      </c>
      <c r="E119" s="13" t="s">
        <v>63</v>
      </c>
      <c r="F119" s="14">
        <f>'Приложение 5'!E119</f>
        <v>850</v>
      </c>
      <c r="G119" s="214">
        <f>'Приложение 5'!F119</f>
        <v>28</v>
      </c>
      <c r="H119" s="214">
        <f>'Приложение 5'!G119</f>
        <v>0</v>
      </c>
      <c r="I119" s="214">
        <f>'Приложение 5'!H119</f>
        <v>0</v>
      </c>
      <c r="J119" s="9"/>
    </row>
    <row r="120" spans="1:10" ht="47.25" x14ac:dyDescent="0.2">
      <c r="A120" s="137" t="s">
        <v>142</v>
      </c>
      <c r="B120" s="230" t="s">
        <v>176</v>
      </c>
      <c r="C120" s="11">
        <v>5</v>
      </c>
      <c r="D120" s="12">
        <v>3</v>
      </c>
      <c r="E120" s="13" t="s">
        <v>64</v>
      </c>
      <c r="F120" s="14"/>
      <c r="G120" s="214">
        <f>'Приложение 5'!F120</f>
        <v>1387.5</v>
      </c>
      <c r="H120" s="214">
        <f>'Приложение 5'!G120</f>
        <v>200</v>
      </c>
      <c r="I120" s="214">
        <f>'Приложение 5'!H120</f>
        <v>200</v>
      </c>
      <c r="J120" s="9"/>
    </row>
    <row r="121" spans="1:10" ht="63" x14ac:dyDescent="0.2">
      <c r="A121" s="137" t="s">
        <v>143</v>
      </c>
      <c r="B121" s="230" t="s">
        <v>176</v>
      </c>
      <c r="C121" s="11">
        <v>5</v>
      </c>
      <c r="D121" s="12">
        <v>3</v>
      </c>
      <c r="E121" s="13" t="s">
        <v>65</v>
      </c>
      <c r="F121" s="14"/>
      <c r="G121" s="214">
        <f>'Приложение 5'!F121</f>
        <v>1387.5</v>
      </c>
      <c r="H121" s="214">
        <f>'Приложение 5'!G121</f>
        <v>200</v>
      </c>
      <c r="I121" s="214">
        <f>'Приложение 5'!H121</f>
        <v>200</v>
      </c>
      <c r="J121" s="9"/>
    </row>
    <row r="122" spans="1:10" ht="31.5" x14ac:dyDescent="0.2">
      <c r="A122" s="10" t="str">
        <f>'Приложение 5'!A122</f>
        <v>Закупка товаров, работ и услуг для  государственных (муниципальных) нужд</v>
      </c>
      <c r="B122" s="230" t="s">
        <v>176</v>
      </c>
      <c r="C122" s="11">
        <v>5</v>
      </c>
      <c r="D122" s="12">
        <v>3</v>
      </c>
      <c r="E122" s="13" t="s">
        <v>65</v>
      </c>
      <c r="F122" s="14">
        <f>'Приложение 5'!E122</f>
        <v>200</v>
      </c>
      <c r="G122" s="214">
        <f>'Приложение 5'!F122</f>
        <v>1380.8</v>
      </c>
      <c r="H122" s="214">
        <f>'Приложение 5'!G122</f>
        <v>200</v>
      </c>
      <c r="I122" s="214">
        <f>'Приложение 5'!H122</f>
        <v>200</v>
      </c>
      <c r="J122" s="9"/>
    </row>
    <row r="123" spans="1:10" ht="31.5" x14ac:dyDescent="0.2">
      <c r="A123" s="10" t="str">
        <f>'Приложение 5'!A123</f>
        <v>Иные закупки товаров, работ и услуг для обеспечения государственных (муниципальных) нужд</v>
      </c>
      <c r="B123" s="230" t="s">
        <v>176</v>
      </c>
      <c r="C123" s="11">
        <v>5</v>
      </c>
      <c r="D123" s="12">
        <v>3</v>
      </c>
      <c r="E123" s="13" t="s">
        <v>65</v>
      </c>
      <c r="F123" s="14">
        <f>'Приложение 5'!E123</f>
        <v>240</v>
      </c>
      <c r="G123" s="214">
        <f>'Приложение 5'!F123</f>
        <v>1380.8</v>
      </c>
      <c r="H123" s="214">
        <f>'Приложение 5'!G123</f>
        <v>200</v>
      </c>
      <c r="I123" s="214">
        <f>'Приложение 5'!H123</f>
        <v>200</v>
      </c>
      <c r="J123" s="9"/>
    </row>
    <row r="124" spans="1:10" ht="18.75" x14ac:dyDescent="0.2">
      <c r="A124" s="10" t="str">
        <f>'Приложение 5'!A124</f>
        <v>Иные бюджетные ассигнования</v>
      </c>
      <c r="B124" s="230" t="s">
        <v>176</v>
      </c>
      <c r="C124" s="11">
        <v>5</v>
      </c>
      <c r="D124" s="12">
        <v>3</v>
      </c>
      <c r="E124" s="13" t="s">
        <v>65</v>
      </c>
      <c r="F124" s="14">
        <f>'Приложение 5'!E124</f>
        <v>800</v>
      </c>
      <c r="G124" s="214">
        <f>'Приложение 5'!F124</f>
        <v>6.7</v>
      </c>
      <c r="H124" s="214">
        <f>'Приложение 5'!G124</f>
        <v>0</v>
      </c>
      <c r="I124" s="214">
        <f>'Приложение 5'!H124</f>
        <v>0</v>
      </c>
      <c r="J124" s="9"/>
    </row>
    <row r="125" spans="1:10" ht="18.75" x14ac:dyDescent="0.2">
      <c r="A125" s="10" t="str">
        <f>'Приложение 5'!A125</f>
        <v xml:space="preserve">Уплата налогов, сборов и иных платежей </v>
      </c>
      <c r="B125" s="230" t="s">
        <v>176</v>
      </c>
      <c r="C125" s="11">
        <v>5</v>
      </c>
      <c r="D125" s="12">
        <v>3</v>
      </c>
      <c r="E125" s="13" t="s">
        <v>65</v>
      </c>
      <c r="F125" s="14">
        <f>'Приложение 5'!E125</f>
        <v>850</v>
      </c>
      <c r="G125" s="214">
        <f>'Приложение 5'!F125</f>
        <v>6.7</v>
      </c>
      <c r="H125" s="214">
        <f>'Приложение 5'!G125</f>
        <v>0</v>
      </c>
      <c r="I125" s="214">
        <f>'Приложение 5'!H125</f>
        <v>0</v>
      </c>
      <c r="J125" s="9"/>
    </row>
    <row r="126" spans="1:10" ht="18.75" x14ac:dyDescent="0.2">
      <c r="A126" s="79" t="s">
        <v>66</v>
      </c>
      <c r="B126" s="230" t="s">
        <v>176</v>
      </c>
      <c r="C126" s="55">
        <v>8</v>
      </c>
      <c r="D126" s="55" t="s">
        <v>7</v>
      </c>
      <c r="E126" s="59" t="s">
        <v>7</v>
      </c>
      <c r="F126" s="60" t="s">
        <v>7</v>
      </c>
      <c r="G126" s="213">
        <f>'Приложение 5'!F126</f>
        <v>8820.9670000000006</v>
      </c>
      <c r="H126" s="213">
        <f>'Приложение 5'!G126</f>
        <v>1625.6</v>
      </c>
      <c r="I126" s="213">
        <f>'Приложение 5'!H126</f>
        <v>1656.4</v>
      </c>
      <c r="J126" s="9"/>
    </row>
    <row r="127" spans="1:10" ht="18.75" x14ac:dyDescent="0.2">
      <c r="A127" s="61" t="s">
        <v>67</v>
      </c>
      <c r="B127" s="230" t="s">
        <v>176</v>
      </c>
      <c r="C127" s="62">
        <v>8</v>
      </c>
      <c r="D127" s="63">
        <v>1</v>
      </c>
      <c r="E127" s="64" t="s">
        <v>7</v>
      </c>
      <c r="F127" s="65" t="s">
        <v>7</v>
      </c>
      <c r="G127" s="213">
        <f>'Приложение 5'!F127</f>
        <v>8820.9670000000006</v>
      </c>
      <c r="H127" s="213">
        <f>'Приложение 5'!G127</f>
        <v>1625.6</v>
      </c>
      <c r="I127" s="213">
        <f>'Приложение 5'!H127</f>
        <v>1656.4</v>
      </c>
      <c r="J127" s="9"/>
    </row>
    <row r="128" spans="1:10" ht="47.25" x14ac:dyDescent="0.2">
      <c r="A128" s="140" t="s">
        <v>174</v>
      </c>
      <c r="B128" s="230" t="s">
        <v>176</v>
      </c>
      <c r="C128" s="18">
        <v>8</v>
      </c>
      <c r="D128" s="18">
        <v>1</v>
      </c>
      <c r="E128" s="52" t="s">
        <v>68</v>
      </c>
      <c r="F128" s="7" t="s">
        <v>7</v>
      </c>
      <c r="G128" s="213">
        <f>'Приложение 5'!F128</f>
        <v>8820.9670000000006</v>
      </c>
      <c r="H128" s="213">
        <f>'Приложение 5'!G128</f>
        <v>1625.6</v>
      </c>
      <c r="I128" s="213">
        <f>'Приложение 5'!H128</f>
        <v>1656.4</v>
      </c>
      <c r="J128" s="9"/>
    </row>
    <row r="129" spans="1:10" ht="47.25" x14ac:dyDescent="0.2">
      <c r="A129" s="201" t="s">
        <v>175</v>
      </c>
      <c r="B129" s="230" t="s">
        <v>176</v>
      </c>
      <c r="C129" s="68">
        <v>8</v>
      </c>
      <c r="D129" s="68">
        <v>1</v>
      </c>
      <c r="E129" s="40" t="s">
        <v>69</v>
      </c>
      <c r="F129" s="66"/>
      <c r="G129" s="214">
        <f>'Приложение 5'!F129</f>
        <v>2808.4</v>
      </c>
      <c r="H129" s="214">
        <f>'Приложение 5'!G129</f>
        <v>1625.6</v>
      </c>
      <c r="I129" s="214">
        <f>'Приложение 5'!H129</f>
        <v>1656.4</v>
      </c>
      <c r="J129" s="9"/>
    </row>
    <row r="130" spans="1:10" ht="63" x14ac:dyDescent="0.2">
      <c r="A130" s="39" t="s">
        <v>13</v>
      </c>
      <c r="B130" s="230" t="s">
        <v>176</v>
      </c>
      <c r="C130" s="68">
        <v>8</v>
      </c>
      <c r="D130" s="68">
        <v>1</v>
      </c>
      <c r="E130" s="40" t="s">
        <v>69</v>
      </c>
      <c r="F130" s="66">
        <v>100</v>
      </c>
      <c r="G130" s="214">
        <f>'Приложение 5'!F130</f>
        <v>1051.4000000000001</v>
      </c>
      <c r="H130" s="214">
        <f>'Приложение 5'!G130</f>
        <v>1000</v>
      </c>
      <c r="I130" s="214">
        <f>'Приложение 5'!H130</f>
        <v>1000</v>
      </c>
      <c r="J130" s="9"/>
    </row>
    <row r="131" spans="1:10" ht="18.75" x14ac:dyDescent="0.25">
      <c r="A131" s="75" t="s">
        <v>70</v>
      </c>
      <c r="B131" s="230" t="s">
        <v>176</v>
      </c>
      <c r="C131" s="68">
        <v>8</v>
      </c>
      <c r="D131" s="68">
        <v>1</v>
      </c>
      <c r="E131" s="40" t="s">
        <v>69</v>
      </c>
      <c r="F131" s="66">
        <v>110</v>
      </c>
      <c r="G131" s="214">
        <f>'Приложение 5'!F131</f>
        <v>1051.4000000000001</v>
      </c>
      <c r="H131" s="214">
        <f>'Приложение 5'!G131</f>
        <v>1000</v>
      </c>
      <c r="I131" s="214">
        <f>'Приложение 5'!H131</f>
        <v>1000</v>
      </c>
      <c r="J131" s="9"/>
    </row>
    <row r="132" spans="1:10" ht="31.5" x14ac:dyDescent="0.2">
      <c r="A132" s="39" t="s">
        <v>113</v>
      </c>
      <c r="B132" s="230" t="s">
        <v>176</v>
      </c>
      <c r="C132" s="68">
        <v>8</v>
      </c>
      <c r="D132" s="68">
        <v>1</v>
      </c>
      <c r="E132" s="40" t="s">
        <v>69</v>
      </c>
      <c r="F132" s="69">
        <v>200</v>
      </c>
      <c r="G132" s="214">
        <f>'Приложение 5'!F132</f>
        <v>1680.8000000000002</v>
      </c>
      <c r="H132" s="214">
        <f>'Приложение 5'!G132</f>
        <v>605.6</v>
      </c>
      <c r="I132" s="214">
        <f>'Приложение 5'!H132</f>
        <v>636.4</v>
      </c>
      <c r="J132" s="9"/>
    </row>
    <row r="133" spans="1:10" ht="31.5" x14ac:dyDescent="0.2">
      <c r="A133" s="71" t="s">
        <v>18</v>
      </c>
      <c r="B133" s="230" t="s">
        <v>176</v>
      </c>
      <c r="C133" s="68">
        <v>8</v>
      </c>
      <c r="D133" s="68">
        <v>1</v>
      </c>
      <c r="E133" s="40" t="s">
        <v>69</v>
      </c>
      <c r="F133" s="74">
        <v>240</v>
      </c>
      <c r="G133" s="214">
        <f>'Приложение 5'!F133</f>
        <v>1680.8000000000002</v>
      </c>
      <c r="H133" s="214">
        <f>'Приложение 5'!G133</f>
        <v>605.6</v>
      </c>
      <c r="I133" s="214">
        <f>'Приложение 5'!H133</f>
        <v>636.4</v>
      </c>
      <c r="J133" s="9"/>
    </row>
    <row r="134" spans="1:10" ht="18.75" x14ac:dyDescent="0.2">
      <c r="A134" s="39" t="s">
        <v>19</v>
      </c>
      <c r="B134" s="230" t="s">
        <v>176</v>
      </c>
      <c r="C134" s="68">
        <v>8</v>
      </c>
      <c r="D134" s="68">
        <v>1</v>
      </c>
      <c r="E134" s="40" t="s">
        <v>69</v>
      </c>
      <c r="F134" s="66">
        <v>800</v>
      </c>
      <c r="G134" s="214">
        <f>'Приложение 5'!F134</f>
        <v>76.2</v>
      </c>
      <c r="H134" s="214">
        <f>'Приложение 5'!G134</f>
        <v>20</v>
      </c>
      <c r="I134" s="214">
        <f>'Приложение 5'!H134</f>
        <v>20</v>
      </c>
      <c r="J134" s="9"/>
    </row>
    <row r="135" spans="1:10" ht="18.75" x14ac:dyDescent="0.2">
      <c r="A135" s="39" t="s">
        <v>20</v>
      </c>
      <c r="B135" s="230" t="s">
        <v>176</v>
      </c>
      <c r="C135" s="56">
        <v>8</v>
      </c>
      <c r="D135" s="57">
        <v>1</v>
      </c>
      <c r="E135" s="13" t="s">
        <v>69</v>
      </c>
      <c r="F135" s="66">
        <v>850</v>
      </c>
      <c r="G135" s="214">
        <f>'Приложение 5'!F135</f>
        <v>76.2</v>
      </c>
      <c r="H135" s="214">
        <f>'Приложение 5'!G135</f>
        <v>20</v>
      </c>
      <c r="I135" s="214">
        <f>'Приложение 5'!H135</f>
        <v>20</v>
      </c>
      <c r="J135" s="9"/>
    </row>
    <row r="136" spans="1:10" ht="47.25" x14ac:dyDescent="0.2">
      <c r="A136" s="137" t="s">
        <v>121</v>
      </c>
      <c r="B136" s="230" t="s">
        <v>176</v>
      </c>
      <c r="C136" s="67">
        <v>8</v>
      </c>
      <c r="D136" s="68">
        <v>1</v>
      </c>
      <c r="E136" s="13" t="s">
        <v>71</v>
      </c>
      <c r="F136" s="69"/>
      <c r="G136" s="214">
        <f>'Приложение 5'!F136</f>
        <v>5798.9670000000006</v>
      </c>
      <c r="H136" s="214">
        <f>'Приложение 5'!G136</f>
        <v>0</v>
      </c>
      <c r="I136" s="214">
        <f>'Приложение 5'!H136</f>
        <v>0</v>
      </c>
      <c r="J136" s="9"/>
    </row>
    <row r="137" spans="1:10" ht="63" x14ac:dyDescent="0.2">
      <c r="A137" s="39" t="s">
        <v>13</v>
      </c>
      <c r="B137" s="230" t="s">
        <v>176</v>
      </c>
      <c r="C137" s="67">
        <v>8</v>
      </c>
      <c r="D137" s="68">
        <v>1</v>
      </c>
      <c r="E137" s="13" t="s">
        <v>71</v>
      </c>
      <c r="F137" s="69">
        <v>100</v>
      </c>
      <c r="G137" s="214">
        <f>'Приложение 5'!F137</f>
        <v>5698.9670000000006</v>
      </c>
      <c r="H137" s="214">
        <f>'Приложение 5'!G137</f>
        <v>0</v>
      </c>
      <c r="I137" s="214">
        <f>'Приложение 5'!H137</f>
        <v>0</v>
      </c>
      <c r="J137" s="9"/>
    </row>
    <row r="138" spans="1:10" ht="18.75" x14ac:dyDescent="0.25">
      <c r="A138" s="75" t="s">
        <v>70</v>
      </c>
      <c r="B138" s="230" t="s">
        <v>176</v>
      </c>
      <c r="C138" s="67">
        <v>8</v>
      </c>
      <c r="D138" s="68">
        <v>1</v>
      </c>
      <c r="E138" s="13" t="s">
        <v>71</v>
      </c>
      <c r="F138" s="69">
        <v>110</v>
      </c>
      <c r="G138" s="214">
        <f>'Приложение 5'!F138</f>
        <v>5698.9670000000006</v>
      </c>
      <c r="H138" s="214">
        <f>'Приложение 5'!G138</f>
        <v>0</v>
      </c>
      <c r="I138" s="214">
        <f>'Приложение 5'!H138</f>
        <v>0</v>
      </c>
      <c r="J138" s="9"/>
    </row>
    <row r="139" spans="1:10" ht="31.5" x14ac:dyDescent="0.2">
      <c r="A139" s="39" t="str">
        <f>'Приложение 5'!A139</f>
        <v>Закупка товаров, работ и услуг для  государственных (муниципальных) нужд</v>
      </c>
      <c r="B139" s="230" t="s">
        <v>176</v>
      </c>
      <c r="C139" s="67">
        <v>8</v>
      </c>
      <c r="D139" s="68">
        <v>1</v>
      </c>
      <c r="E139" s="13" t="s">
        <v>71</v>
      </c>
      <c r="F139" s="69">
        <v>200</v>
      </c>
      <c r="G139" s="214">
        <f>'Приложение 5'!F139</f>
        <v>100</v>
      </c>
      <c r="H139" s="214">
        <f>'Приложение 5'!G139</f>
        <v>0</v>
      </c>
      <c r="I139" s="214">
        <f>'Приложение 5'!H139</f>
        <v>0</v>
      </c>
      <c r="J139" s="9"/>
    </row>
    <row r="140" spans="1:10" ht="31.5" x14ac:dyDescent="0.2">
      <c r="A140" s="39" t="str">
        <f>'Приложение 5'!A140</f>
        <v>Иные закупки товаров, работ и услуг для обеспечения государственных (муниципальных) нужд</v>
      </c>
      <c r="B140" s="230" t="s">
        <v>176</v>
      </c>
      <c r="C140" s="67">
        <v>8</v>
      </c>
      <c r="D140" s="68">
        <v>1</v>
      </c>
      <c r="E140" s="13" t="s">
        <v>71</v>
      </c>
      <c r="F140" s="69">
        <v>240</v>
      </c>
      <c r="G140" s="214">
        <f>'Приложение 5'!F140</f>
        <v>100</v>
      </c>
      <c r="H140" s="214">
        <f>'Приложение 5'!G140</f>
        <v>0</v>
      </c>
      <c r="I140" s="214">
        <f>'Приложение 5'!H140</f>
        <v>0</v>
      </c>
      <c r="J140" s="9"/>
    </row>
    <row r="141" spans="1:10" ht="31.5" x14ac:dyDescent="0.2">
      <c r="A141" s="137" t="str">
        <f>'Приложение 5'!A141</f>
        <v>Проведение ремонтно-реставрационных и благоустроительных работ на воинских захоронениях</v>
      </c>
      <c r="B141" s="230" t="s">
        <v>176</v>
      </c>
      <c r="C141" s="67">
        <v>8</v>
      </c>
      <c r="D141" s="68">
        <v>1</v>
      </c>
      <c r="E141" s="13" t="str">
        <f>'Приложение 5'!D141</f>
        <v>59.0.00.L2991</v>
      </c>
      <c r="F141" s="69"/>
      <c r="G141" s="214">
        <f>'Приложение 5'!F141</f>
        <v>213.6</v>
      </c>
      <c r="H141" s="214">
        <f>'Приложение 5'!G141</f>
        <v>0</v>
      </c>
      <c r="I141" s="214">
        <f>'Приложение 5'!H141</f>
        <v>0</v>
      </c>
      <c r="J141" s="9"/>
    </row>
    <row r="142" spans="1:10" ht="63" x14ac:dyDescent="0.2">
      <c r="A142" s="39" t="str">
        <f>'Приложение 5'!A142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42" s="230" t="s">
        <v>176</v>
      </c>
      <c r="C142" s="67">
        <v>8</v>
      </c>
      <c r="D142" s="68">
        <v>1</v>
      </c>
      <c r="E142" s="13" t="str">
        <f>'Приложение 5'!D142</f>
        <v>59.0.00.L2991</v>
      </c>
      <c r="F142" s="69">
        <v>200</v>
      </c>
      <c r="G142" s="214">
        <f>'Приложение 5'!F142</f>
        <v>213.6</v>
      </c>
      <c r="H142" s="214">
        <f>'Приложение 5'!G142</f>
        <v>0</v>
      </c>
      <c r="I142" s="214">
        <f>'Приложение 5'!H142</f>
        <v>0</v>
      </c>
      <c r="J142" s="9"/>
    </row>
    <row r="143" spans="1:10" ht="31.5" x14ac:dyDescent="0.25">
      <c r="A143" s="75" t="str">
        <f>'Приложение 5'!A143</f>
        <v>Расходы на выплаты персоналу казенных учреждений</v>
      </c>
      <c r="B143" s="230" t="s">
        <v>176</v>
      </c>
      <c r="C143" s="67">
        <v>8</v>
      </c>
      <c r="D143" s="68">
        <v>1</v>
      </c>
      <c r="E143" s="13" t="str">
        <f>'Приложение 5'!D143</f>
        <v>59.0.00.L2991</v>
      </c>
      <c r="F143" s="69">
        <v>240</v>
      </c>
      <c r="G143" s="214">
        <f>'Приложение 5'!F143</f>
        <v>213.6</v>
      </c>
      <c r="H143" s="214">
        <f>'Приложение 5'!G143</f>
        <v>0</v>
      </c>
      <c r="I143" s="214">
        <f>'Приложение 5'!H143</f>
        <v>0</v>
      </c>
      <c r="J143" s="9"/>
    </row>
    <row r="144" spans="1:10" ht="18.75" x14ac:dyDescent="0.2">
      <c r="A144" s="16" t="s">
        <v>72</v>
      </c>
      <c r="B144" s="230" t="s">
        <v>176</v>
      </c>
      <c r="C144" s="54">
        <v>10</v>
      </c>
      <c r="D144" s="68"/>
      <c r="E144" s="13"/>
      <c r="F144" s="69"/>
      <c r="G144" s="213">
        <f>'Приложение 5'!F144</f>
        <v>320</v>
      </c>
      <c r="H144" s="213">
        <f>'Приложение 5'!G144</f>
        <v>320</v>
      </c>
      <c r="I144" s="213">
        <f>'Приложение 5'!H144</f>
        <v>320</v>
      </c>
      <c r="J144" s="9"/>
    </row>
    <row r="145" spans="1:10" ht="18.75" x14ac:dyDescent="0.2">
      <c r="A145" s="53" t="s">
        <v>73</v>
      </c>
      <c r="B145" s="230" t="s">
        <v>176</v>
      </c>
      <c r="C145" s="54">
        <v>10</v>
      </c>
      <c r="D145" s="55">
        <v>1</v>
      </c>
      <c r="E145" s="59" t="s">
        <v>7</v>
      </c>
      <c r="F145" s="60" t="s">
        <v>7</v>
      </c>
      <c r="G145" s="213">
        <f>'Приложение 5'!F145</f>
        <v>320</v>
      </c>
      <c r="H145" s="213">
        <f>'Приложение 5'!G145</f>
        <v>320</v>
      </c>
      <c r="I145" s="213">
        <f>'Приложение 5'!H145</f>
        <v>320</v>
      </c>
      <c r="J145" s="9"/>
    </row>
    <row r="146" spans="1:10" ht="18.75" x14ac:dyDescent="0.2">
      <c r="A146" s="76" t="s">
        <v>74</v>
      </c>
      <c r="B146" s="230" t="s">
        <v>176</v>
      </c>
      <c r="C146" s="72">
        <v>10</v>
      </c>
      <c r="D146" s="73">
        <v>1</v>
      </c>
      <c r="E146" s="41" t="s">
        <v>10</v>
      </c>
      <c r="F146" s="74" t="s">
        <v>7</v>
      </c>
      <c r="G146" s="214">
        <f>'Приложение 5'!F146</f>
        <v>320</v>
      </c>
      <c r="H146" s="214">
        <f>'Приложение 5'!G146</f>
        <v>320</v>
      </c>
      <c r="I146" s="214">
        <f>'Приложение 5'!H146</f>
        <v>320</v>
      </c>
      <c r="J146" s="9"/>
    </row>
    <row r="147" spans="1:10" ht="31.5" x14ac:dyDescent="0.2">
      <c r="A147" s="77" t="s">
        <v>75</v>
      </c>
      <c r="B147" s="230" t="s">
        <v>176</v>
      </c>
      <c r="C147" s="56">
        <v>10</v>
      </c>
      <c r="D147" s="57">
        <v>1</v>
      </c>
      <c r="E147" s="13" t="s">
        <v>111</v>
      </c>
      <c r="F147" s="66" t="s">
        <v>7</v>
      </c>
      <c r="G147" s="214">
        <f>'Приложение 5'!F147</f>
        <v>320</v>
      </c>
      <c r="H147" s="214">
        <f>'Приложение 5'!G147</f>
        <v>320</v>
      </c>
      <c r="I147" s="214">
        <f>'Приложение 5'!H147</f>
        <v>320</v>
      </c>
      <c r="J147" s="9"/>
    </row>
    <row r="148" spans="1:10" ht="18.75" x14ac:dyDescent="0.2">
      <c r="A148" s="58" t="s">
        <v>76</v>
      </c>
      <c r="B148" s="230" t="s">
        <v>176</v>
      </c>
      <c r="C148" s="67">
        <v>10</v>
      </c>
      <c r="D148" s="68">
        <v>1</v>
      </c>
      <c r="E148" s="13" t="s">
        <v>111</v>
      </c>
      <c r="F148" s="69">
        <v>300</v>
      </c>
      <c r="G148" s="214">
        <f>'Приложение 5'!F148</f>
        <v>320</v>
      </c>
      <c r="H148" s="214">
        <f>'Приложение 5'!G148</f>
        <v>320</v>
      </c>
      <c r="I148" s="214">
        <f>'Приложение 5'!H148</f>
        <v>320</v>
      </c>
      <c r="J148" s="9"/>
    </row>
    <row r="149" spans="1:10" ht="18.75" x14ac:dyDescent="0.2">
      <c r="A149" s="39" t="str">
        <f>'Приложение 5'!A149</f>
        <v>Публичные нормативные социальные выплаты гражданам</v>
      </c>
      <c r="B149" s="230" t="s">
        <v>176</v>
      </c>
      <c r="C149" s="67">
        <v>10</v>
      </c>
      <c r="D149" s="68">
        <v>1</v>
      </c>
      <c r="E149" s="40" t="s">
        <v>111</v>
      </c>
      <c r="F149" s="69">
        <v>310</v>
      </c>
      <c r="G149" s="214">
        <f>'Приложение 5'!F149</f>
        <v>320</v>
      </c>
      <c r="H149" s="214">
        <f>'Приложение 5'!G149</f>
        <v>320</v>
      </c>
      <c r="I149" s="214">
        <f>'Приложение 5'!H149</f>
        <v>320</v>
      </c>
      <c r="J149" s="9"/>
    </row>
    <row r="150" spans="1:10" ht="31.5" x14ac:dyDescent="0.2">
      <c r="A150" s="139" t="s">
        <v>115</v>
      </c>
      <c r="B150" s="230" t="s">
        <v>176</v>
      </c>
      <c r="C150" s="67">
        <v>10</v>
      </c>
      <c r="D150" s="68">
        <v>1</v>
      </c>
      <c r="E150" s="40" t="s">
        <v>111</v>
      </c>
      <c r="F150" s="69">
        <v>320</v>
      </c>
      <c r="G150" s="214">
        <f>'Приложение 5'!F150</f>
        <v>0</v>
      </c>
      <c r="H150" s="214">
        <f>'Приложение 5'!G150</f>
        <v>0</v>
      </c>
      <c r="I150" s="214">
        <f>'Приложение 5'!H150</f>
        <v>0</v>
      </c>
      <c r="J150" s="9"/>
    </row>
    <row r="151" spans="1:10" ht="18.75" x14ac:dyDescent="0.2">
      <c r="A151" s="120" t="s">
        <v>77</v>
      </c>
      <c r="B151" s="230" t="s">
        <v>176</v>
      </c>
      <c r="C151" s="18">
        <v>99</v>
      </c>
      <c r="D151" s="18"/>
      <c r="E151" s="52" t="s">
        <v>7</v>
      </c>
      <c r="F151" s="20" t="s">
        <v>7</v>
      </c>
      <c r="G151" s="213">
        <f>'Приложение 5'!F151</f>
        <v>0</v>
      </c>
      <c r="H151" s="213">
        <f>'Приложение 5'!G151</f>
        <v>235.2</v>
      </c>
      <c r="I151" s="213">
        <f>'Приложение 5'!H151</f>
        <v>540.29999999999995</v>
      </c>
      <c r="J151" s="9"/>
    </row>
    <row r="152" spans="1:10" ht="18.75" x14ac:dyDescent="0.2">
      <c r="A152" s="193" t="s">
        <v>77</v>
      </c>
      <c r="B152" s="230" t="s">
        <v>176</v>
      </c>
      <c r="C152" s="24">
        <v>99</v>
      </c>
      <c r="D152" s="24">
        <v>99</v>
      </c>
      <c r="E152" s="40"/>
      <c r="F152" s="26"/>
      <c r="G152" s="214">
        <f>'Приложение 5'!F152</f>
        <v>0</v>
      </c>
      <c r="H152" s="214">
        <f>'Приложение 5'!G152</f>
        <v>235.2</v>
      </c>
      <c r="I152" s="214">
        <f>'Приложение 5'!H152</f>
        <v>540.29999999999995</v>
      </c>
      <c r="J152" s="9"/>
    </row>
    <row r="153" spans="1:10" ht="18.75" x14ac:dyDescent="0.2">
      <c r="A153" s="193" t="s">
        <v>9</v>
      </c>
      <c r="B153" s="230" t="s">
        <v>176</v>
      </c>
      <c r="C153" s="24">
        <v>99</v>
      </c>
      <c r="D153" s="24">
        <v>99</v>
      </c>
      <c r="E153" s="40" t="s">
        <v>10</v>
      </c>
      <c r="F153" s="26"/>
      <c r="G153" s="214">
        <f>'Приложение 5'!F153</f>
        <v>0</v>
      </c>
      <c r="H153" s="214">
        <f>'Приложение 5'!G153</f>
        <v>235.2</v>
      </c>
      <c r="I153" s="214">
        <f>'Приложение 5'!H153</f>
        <v>540.29999999999995</v>
      </c>
      <c r="J153" s="9"/>
    </row>
    <row r="154" spans="1:10" ht="18.75" x14ac:dyDescent="0.2">
      <c r="A154" s="193" t="s">
        <v>77</v>
      </c>
      <c r="B154" s="230" t="s">
        <v>176</v>
      </c>
      <c r="C154" s="24">
        <v>99</v>
      </c>
      <c r="D154" s="24">
        <v>99</v>
      </c>
      <c r="E154" s="40" t="s">
        <v>78</v>
      </c>
      <c r="F154" s="26"/>
      <c r="G154" s="214">
        <f>'Приложение 5'!F154</f>
        <v>0</v>
      </c>
      <c r="H154" s="214">
        <f>'Приложение 5'!G154</f>
        <v>235.2</v>
      </c>
      <c r="I154" s="214">
        <f>'Приложение 5'!H154</f>
        <v>540.29999999999995</v>
      </c>
      <c r="J154" s="9"/>
    </row>
    <row r="155" spans="1:10" ht="18.75" x14ac:dyDescent="0.2">
      <c r="A155" s="193" t="s">
        <v>77</v>
      </c>
      <c r="B155" s="230" t="s">
        <v>176</v>
      </c>
      <c r="C155" s="24">
        <v>99</v>
      </c>
      <c r="D155" s="24">
        <v>99</v>
      </c>
      <c r="E155" s="40" t="s">
        <v>78</v>
      </c>
      <c r="F155" s="26">
        <v>900</v>
      </c>
      <c r="G155" s="214">
        <f>'Приложение 5'!F155</f>
        <v>0</v>
      </c>
      <c r="H155" s="214">
        <f>'Приложение 5'!G155</f>
        <v>235.2</v>
      </c>
      <c r="I155" s="214">
        <f>'Приложение 5'!H155</f>
        <v>540.29999999999995</v>
      </c>
      <c r="J155" s="9"/>
    </row>
    <row r="156" spans="1:10" ht="18.75" x14ac:dyDescent="0.2">
      <c r="A156" s="193" t="s">
        <v>77</v>
      </c>
      <c r="B156" s="230" t="s">
        <v>176</v>
      </c>
      <c r="C156" s="24">
        <v>99</v>
      </c>
      <c r="D156" s="24">
        <v>99</v>
      </c>
      <c r="E156" s="40" t="s">
        <v>78</v>
      </c>
      <c r="F156" s="26">
        <v>990</v>
      </c>
      <c r="G156" s="214">
        <f>'Приложение 5'!F156</f>
        <v>0</v>
      </c>
      <c r="H156" s="214">
        <f>'Приложение 5'!G156</f>
        <v>235.2</v>
      </c>
      <c r="I156" s="214">
        <f>'Приложение 5'!H156</f>
        <v>540.29999999999995</v>
      </c>
      <c r="J156" s="9"/>
    </row>
    <row r="157" spans="1:10" ht="18.75" x14ac:dyDescent="0.25">
      <c r="A157" s="329" t="s">
        <v>79</v>
      </c>
      <c r="B157" s="330"/>
      <c r="C157" s="330"/>
      <c r="D157" s="330"/>
      <c r="E157" s="330"/>
      <c r="F157" s="331"/>
      <c r="G157" s="189">
        <f>G10+G60+G67+G73+G90+G126+G144+G151</f>
        <v>22199.296999999999</v>
      </c>
      <c r="H157" s="189">
        <f>H10+H60+H67+H73+H90+H126+H144+H151</f>
        <v>9641.0000000000018</v>
      </c>
      <c r="I157" s="189">
        <f>I10+I60+I67+I73+I90+I126+I144+I151</f>
        <v>11077.9</v>
      </c>
      <c r="J157" s="9"/>
    </row>
    <row r="158" spans="1:10" ht="15.75" x14ac:dyDescent="0.25">
      <c r="A158" s="84"/>
      <c r="B158" s="84"/>
      <c r="C158" s="85"/>
      <c r="D158" s="85"/>
      <c r="E158" s="31"/>
      <c r="F158" s="86"/>
      <c r="G158" s="86"/>
      <c r="H158" s="86"/>
      <c r="I158" s="87"/>
      <c r="J158" s="88"/>
    </row>
    <row r="159" spans="1:10" ht="12" customHeight="1" x14ac:dyDescent="0.25">
      <c r="A159" s="89"/>
      <c r="B159" s="89"/>
      <c r="C159" s="90"/>
      <c r="D159" s="90"/>
      <c r="E159" s="91"/>
      <c r="F159" s="92"/>
      <c r="G159" s="92"/>
      <c r="H159" s="92"/>
      <c r="I159" s="93"/>
      <c r="J159" s="88"/>
    </row>
    <row r="160" spans="1:10" ht="12.75" customHeight="1" x14ac:dyDescent="0.25">
      <c r="A160" s="84"/>
      <c r="B160" s="84"/>
      <c r="C160" s="90"/>
      <c r="D160" s="90"/>
      <c r="E160" s="94"/>
      <c r="F160" s="92"/>
      <c r="G160" s="229">
        <v>15981.6</v>
      </c>
      <c r="H160" s="229">
        <v>10668.7</v>
      </c>
      <c r="I160" s="227">
        <v>9521.7999999999993</v>
      </c>
      <c r="J160" s="88"/>
    </row>
    <row r="161" spans="1:10" ht="12.75" customHeight="1" x14ac:dyDescent="0.25">
      <c r="A161" s="84"/>
      <c r="B161" s="84"/>
      <c r="C161" s="95"/>
      <c r="D161" s="95"/>
      <c r="E161" s="94"/>
      <c r="F161" s="92"/>
      <c r="G161" s="92"/>
      <c r="H161" s="92"/>
      <c r="I161" s="93"/>
      <c r="J161" s="88"/>
    </row>
    <row r="162" spans="1:10" ht="12.75" customHeight="1" x14ac:dyDescent="0.2">
      <c r="A162" s="84"/>
      <c r="B162" s="84"/>
      <c r="C162" s="96"/>
      <c r="D162" s="96"/>
      <c r="E162" s="93"/>
      <c r="F162" s="96"/>
      <c r="G162" s="228"/>
      <c r="H162" s="228"/>
      <c r="I162" s="228"/>
      <c r="J162" s="88"/>
    </row>
    <row r="163" spans="1:10" ht="14.25" customHeight="1" x14ac:dyDescent="0.2">
      <c r="A163" s="84"/>
      <c r="B163" s="84"/>
      <c r="C163" s="95"/>
      <c r="D163" s="95"/>
      <c r="E163" s="96"/>
      <c r="F163" s="92"/>
      <c r="G163" s="92"/>
      <c r="H163" s="92"/>
      <c r="I163" s="93"/>
      <c r="J163" s="88"/>
    </row>
    <row r="164" spans="1:10" ht="15.75" x14ac:dyDescent="0.25">
      <c r="A164" s="85"/>
      <c r="B164" s="85"/>
      <c r="C164" s="97"/>
      <c r="D164" s="97"/>
      <c r="E164" s="93"/>
      <c r="F164" s="97"/>
      <c r="G164" s="97"/>
      <c r="H164" s="97"/>
      <c r="I164" s="97"/>
    </row>
    <row r="165" spans="1:10" ht="15.75" x14ac:dyDescent="0.25">
      <c r="A165" s="98"/>
      <c r="B165" s="98"/>
    </row>
    <row r="166" spans="1:10" ht="15.75" x14ac:dyDescent="0.25">
      <c r="A166" s="98"/>
      <c r="B166" s="98"/>
    </row>
    <row r="167" spans="1:10" ht="15" x14ac:dyDescent="0.2">
      <c r="A167" s="99"/>
      <c r="B167" s="99"/>
    </row>
    <row r="168" spans="1:10" ht="15" x14ac:dyDescent="0.2">
      <c r="A168" s="100"/>
      <c r="B168" s="100"/>
    </row>
    <row r="169" spans="1:10" ht="15" x14ac:dyDescent="0.2">
      <c r="A169" s="99"/>
      <c r="B169" s="99"/>
    </row>
  </sheetData>
  <autoFilter ref="A8:IL157"/>
  <mergeCells count="12">
    <mergeCell ref="F1:I1"/>
    <mergeCell ref="E3:I3"/>
    <mergeCell ref="A5:I5"/>
    <mergeCell ref="A157:F157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49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zoomScale="90" zoomScaleNormal="90" workbookViewId="0">
      <selection activeCell="G7" sqref="G7"/>
    </sheetView>
  </sheetViews>
  <sheetFormatPr defaultRowHeight="12.75" x14ac:dyDescent="0.2"/>
  <cols>
    <col min="1" max="1" width="24.5703125" style="130" customWidth="1"/>
    <col min="2" max="2" width="49.28515625" style="130" customWidth="1"/>
    <col min="3" max="3" width="12.42578125" style="130" customWidth="1"/>
    <col min="4" max="4" width="11.5703125" style="130" customWidth="1"/>
    <col min="5" max="5" width="10.5703125" style="130" customWidth="1"/>
    <col min="6" max="258" width="9.140625" style="130"/>
    <col min="259" max="259" width="21.28515625" style="130" customWidth="1"/>
    <col min="260" max="260" width="49.28515625" style="130" customWidth="1"/>
    <col min="261" max="261" width="10.5703125" style="130" customWidth="1"/>
    <col min="262" max="514" width="9.140625" style="130"/>
    <col min="515" max="515" width="21.28515625" style="130" customWidth="1"/>
    <col min="516" max="516" width="49.28515625" style="130" customWidth="1"/>
    <col min="517" max="517" width="10.5703125" style="130" customWidth="1"/>
    <col min="518" max="770" width="9.140625" style="130"/>
    <col min="771" max="771" width="21.28515625" style="130" customWidth="1"/>
    <col min="772" max="772" width="49.28515625" style="130" customWidth="1"/>
    <col min="773" max="773" width="10.5703125" style="130" customWidth="1"/>
    <col min="774" max="1026" width="9.140625" style="130"/>
    <col min="1027" max="1027" width="21.28515625" style="130" customWidth="1"/>
    <col min="1028" max="1028" width="49.28515625" style="130" customWidth="1"/>
    <col min="1029" max="1029" width="10.5703125" style="130" customWidth="1"/>
    <col min="1030" max="1282" width="9.140625" style="130"/>
    <col min="1283" max="1283" width="21.28515625" style="130" customWidth="1"/>
    <col min="1284" max="1284" width="49.28515625" style="130" customWidth="1"/>
    <col min="1285" max="1285" width="10.5703125" style="130" customWidth="1"/>
    <col min="1286" max="1538" width="9.140625" style="130"/>
    <col min="1539" max="1539" width="21.28515625" style="130" customWidth="1"/>
    <col min="1540" max="1540" width="49.28515625" style="130" customWidth="1"/>
    <col min="1541" max="1541" width="10.5703125" style="130" customWidth="1"/>
    <col min="1542" max="1794" width="9.140625" style="130"/>
    <col min="1795" max="1795" width="21.28515625" style="130" customWidth="1"/>
    <col min="1796" max="1796" width="49.28515625" style="130" customWidth="1"/>
    <col min="1797" max="1797" width="10.5703125" style="130" customWidth="1"/>
    <col min="1798" max="2050" width="9.140625" style="130"/>
    <col min="2051" max="2051" width="21.28515625" style="130" customWidth="1"/>
    <col min="2052" max="2052" width="49.28515625" style="130" customWidth="1"/>
    <col min="2053" max="2053" width="10.5703125" style="130" customWidth="1"/>
    <col min="2054" max="2306" width="9.140625" style="130"/>
    <col min="2307" max="2307" width="21.28515625" style="130" customWidth="1"/>
    <col min="2308" max="2308" width="49.28515625" style="130" customWidth="1"/>
    <col min="2309" max="2309" width="10.5703125" style="130" customWidth="1"/>
    <col min="2310" max="2562" width="9.140625" style="130"/>
    <col min="2563" max="2563" width="21.28515625" style="130" customWidth="1"/>
    <col min="2564" max="2564" width="49.28515625" style="130" customWidth="1"/>
    <col min="2565" max="2565" width="10.5703125" style="130" customWidth="1"/>
    <col min="2566" max="2818" width="9.140625" style="130"/>
    <col min="2819" max="2819" width="21.28515625" style="130" customWidth="1"/>
    <col min="2820" max="2820" width="49.28515625" style="130" customWidth="1"/>
    <col min="2821" max="2821" width="10.5703125" style="130" customWidth="1"/>
    <col min="2822" max="3074" width="9.140625" style="130"/>
    <col min="3075" max="3075" width="21.28515625" style="130" customWidth="1"/>
    <col min="3076" max="3076" width="49.28515625" style="130" customWidth="1"/>
    <col min="3077" max="3077" width="10.5703125" style="130" customWidth="1"/>
    <col min="3078" max="3330" width="9.140625" style="130"/>
    <col min="3331" max="3331" width="21.28515625" style="130" customWidth="1"/>
    <col min="3332" max="3332" width="49.28515625" style="130" customWidth="1"/>
    <col min="3333" max="3333" width="10.5703125" style="130" customWidth="1"/>
    <col min="3334" max="3586" width="9.140625" style="130"/>
    <col min="3587" max="3587" width="21.28515625" style="130" customWidth="1"/>
    <col min="3588" max="3588" width="49.28515625" style="130" customWidth="1"/>
    <col min="3589" max="3589" width="10.5703125" style="130" customWidth="1"/>
    <col min="3590" max="3842" width="9.140625" style="130"/>
    <col min="3843" max="3843" width="21.28515625" style="130" customWidth="1"/>
    <col min="3844" max="3844" width="49.28515625" style="130" customWidth="1"/>
    <col min="3845" max="3845" width="10.5703125" style="130" customWidth="1"/>
    <col min="3846" max="4098" width="9.140625" style="130"/>
    <col min="4099" max="4099" width="21.28515625" style="130" customWidth="1"/>
    <col min="4100" max="4100" width="49.28515625" style="130" customWidth="1"/>
    <col min="4101" max="4101" width="10.5703125" style="130" customWidth="1"/>
    <col min="4102" max="4354" width="9.140625" style="130"/>
    <col min="4355" max="4355" width="21.28515625" style="130" customWidth="1"/>
    <col min="4356" max="4356" width="49.28515625" style="130" customWidth="1"/>
    <col min="4357" max="4357" width="10.5703125" style="130" customWidth="1"/>
    <col min="4358" max="4610" width="9.140625" style="130"/>
    <col min="4611" max="4611" width="21.28515625" style="130" customWidth="1"/>
    <col min="4612" max="4612" width="49.28515625" style="130" customWidth="1"/>
    <col min="4613" max="4613" width="10.5703125" style="130" customWidth="1"/>
    <col min="4614" max="4866" width="9.140625" style="130"/>
    <col min="4867" max="4867" width="21.28515625" style="130" customWidth="1"/>
    <col min="4868" max="4868" width="49.28515625" style="130" customWidth="1"/>
    <col min="4869" max="4869" width="10.5703125" style="130" customWidth="1"/>
    <col min="4870" max="5122" width="9.140625" style="130"/>
    <col min="5123" max="5123" width="21.28515625" style="130" customWidth="1"/>
    <col min="5124" max="5124" width="49.28515625" style="130" customWidth="1"/>
    <col min="5125" max="5125" width="10.5703125" style="130" customWidth="1"/>
    <col min="5126" max="5378" width="9.140625" style="130"/>
    <col min="5379" max="5379" width="21.28515625" style="130" customWidth="1"/>
    <col min="5380" max="5380" width="49.28515625" style="130" customWidth="1"/>
    <col min="5381" max="5381" width="10.5703125" style="130" customWidth="1"/>
    <col min="5382" max="5634" width="9.140625" style="130"/>
    <col min="5635" max="5635" width="21.28515625" style="130" customWidth="1"/>
    <col min="5636" max="5636" width="49.28515625" style="130" customWidth="1"/>
    <col min="5637" max="5637" width="10.5703125" style="130" customWidth="1"/>
    <col min="5638" max="5890" width="9.140625" style="130"/>
    <col min="5891" max="5891" width="21.28515625" style="130" customWidth="1"/>
    <col min="5892" max="5892" width="49.28515625" style="130" customWidth="1"/>
    <col min="5893" max="5893" width="10.5703125" style="130" customWidth="1"/>
    <col min="5894" max="6146" width="9.140625" style="130"/>
    <col min="6147" max="6147" width="21.28515625" style="130" customWidth="1"/>
    <col min="6148" max="6148" width="49.28515625" style="130" customWidth="1"/>
    <col min="6149" max="6149" width="10.5703125" style="130" customWidth="1"/>
    <col min="6150" max="6402" width="9.140625" style="130"/>
    <col min="6403" max="6403" width="21.28515625" style="130" customWidth="1"/>
    <col min="6404" max="6404" width="49.28515625" style="130" customWidth="1"/>
    <col min="6405" max="6405" width="10.5703125" style="130" customWidth="1"/>
    <col min="6406" max="6658" width="9.140625" style="130"/>
    <col min="6659" max="6659" width="21.28515625" style="130" customWidth="1"/>
    <col min="6660" max="6660" width="49.28515625" style="130" customWidth="1"/>
    <col min="6661" max="6661" width="10.5703125" style="130" customWidth="1"/>
    <col min="6662" max="6914" width="9.140625" style="130"/>
    <col min="6915" max="6915" width="21.28515625" style="130" customWidth="1"/>
    <col min="6916" max="6916" width="49.28515625" style="130" customWidth="1"/>
    <col min="6917" max="6917" width="10.5703125" style="130" customWidth="1"/>
    <col min="6918" max="7170" width="9.140625" style="130"/>
    <col min="7171" max="7171" width="21.28515625" style="130" customWidth="1"/>
    <col min="7172" max="7172" width="49.28515625" style="130" customWidth="1"/>
    <col min="7173" max="7173" width="10.5703125" style="130" customWidth="1"/>
    <col min="7174" max="7426" width="9.140625" style="130"/>
    <col min="7427" max="7427" width="21.28515625" style="130" customWidth="1"/>
    <col min="7428" max="7428" width="49.28515625" style="130" customWidth="1"/>
    <col min="7429" max="7429" width="10.5703125" style="130" customWidth="1"/>
    <col min="7430" max="7682" width="9.140625" style="130"/>
    <col min="7683" max="7683" width="21.28515625" style="130" customWidth="1"/>
    <col min="7684" max="7684" width="49.28515625" style="130" customWidth="1"/>
    <col min="7685" max="7685" width="10.5703125" style="130" customWidth="1"/>
    <col min="7686" max="7938" width="9.140625" style="130"/>
    <col min="7939" max="7939" width="21.28515625" style="130" customWidth="1"/>
    <col min="7940" max="7940" width="49.28515625" style="130" customWidth="1"/>
    <col min="7941" max="7941" width="10.5703125" style="130" customWidth="1"/>
    <col min="7942" max="8194" width="9.140625" style="130"/>
    <col min="8195" max="8195" width="21.28515625" style="130" customWidth="1"/>
    <col min="8196" max="8196" width="49.28515625" style="130" customWidth="1"/>
    <col min="8197" max="8197" width="10.5703125" style="130" customWidth="1"/>
    <col min="8198" max="8450" width="9.140625" style="130"/>
    <col min="8451" max="8451" width="21.28515625" style="130" customWidth="1"/>
    <col min="8452" max="8452" width="49.28515625" style="130" customWidth="1"/>
    <col min="8453" max="8453" width="10.5703125" style="130" customWidth="1"/>
    <col min="8454" max="8706" width="9.140625" style="130"/>
    <col min="8707" max="8707" width="21.28515625" style="130" customWidth="1"/>
    <col min="8708" max="8708" width="49.28515625" style="130" customWidth="1"/>
    <col min="8709" max="8709" width="10.5703125" style="130" customWidth="1"/>
    <col min="8710" max="8962" width="9.140625" style="130"/>
    <col min="8963" max="8963" width="21.28515625" style="130" customWidth="1"/>
    <col min="8964" max="8964" width="49.28515625" style="130" customWidth="1"/>
    <col min="8965" max="8965" width="10.5703125" style="130" customWidth="1"/>
    <col min="8966" max="9218" width="9.140625" style="130"/>
    <col min="9219" max="9219" width="21.28515625" style="130" customWidth="1"/>
    <col min="9220" max="9220" width="49.28515625" style="130" customWidth="1"/>
    <col min="9221" max="9221" width="10.5703125" style="130" customWidth="1"/>
    <col min="9222" max="9474" width="9.140625" style="130"/>
    <col min="9475" max="9475" width="21.28515625" style="130" customWidth="1"/>
    <col min="9476" max="9476" width="49.28515625" style="130" customWidth="1"/>
    <col min="9477" max="9477" width="10.5703125" style="130" customWidth="1"/>
    <col min="9478" max="9730" width="9.140625" style="130"/>
    <col min="9731" max="9731" width="21.28515625" style="130" customWidth="1"/>
    <col min="9732" max="9732" width="49.28515625" style="130" customWidth="1"/>
    <col min="9733" max="9733" width="10.5703125" style="130" customWidth="1"/>
    <col min="9734" max="9986" width="9.140625" style="130"/>
    <col min="9987" max="9987" width="21.28515625" style="130" customWidth="1"/>
    <col min="9988" max="9988" width="49.28515625" style="130" customWidth="1"/>
    <col min="9989" max="9989" width="10.5703125" style="130" customWidth="1"/>
    <col min="9990" max="10242" width="9.140625" style="130"/>
    <col min="10243" max="10243" width="21.28515625" style="130" customWidth="1"/>
    <col min="10244" max="10244" width="49.28515625" style="130" customWidth="1"/>
    <col min="10245" max="10245" width="10.5703125" style="130" customWidth="1"/>
    <col min="10246" max="10498" width="9.140625" style="130"/>
    <col min="10499" max="10499" width="21.28515625" style="130" customWidth="1"/>
    <col min="10500" max="10500" width="49.28515625" style="130" customWidth="1"/>
    <col min="10501" max="10501" width="10.5703125" style="130" customWidth="1"/>
    <col min="10502" max="10754" width="9.140625" style="130"/>
    <col min="10755" max="10755" width="21.28515625" style="130" customWidth="1"/>
    <col min="10756" max="10756" width="49.28515625" style="130" customWidth="1"/>
    <col min="10757" max="10757" width="10.5703125" style="130" customWidth="1"/>
    <col min="10758" max="11010" width="9.140625" style="130"/>
    <col min="11011" max="11011" width="21.28515625" style="130" customWidth="1"/>
    <col min="11012" max="11012" width="49.28515625" style="130" customWidth="1"/>
    <col min="11013" max="11013" width="10.5703125" style="130" customWidth="1"/>
    <col min="11014" max="11266" width="9.140625" style="130"/>
    <col min="11267" max="11267" width="21.28515625" style="130" customWidth="1"/>
    <col min="11268" max="11268" width="49.28515625" style="130" customWidth="1"/>
    <col min="11269" max="11269" width="10.5703125" style="130" customWidth="1"/>
    <col min="11270" max="11522" width="9.140625" style="130"/>
    <col min="11523" max="11523" width="21.28515625" style="130" customWidth="1"/>
    <col min="11524" max="11524" width="49.28515625" style="130" customWidth="1"/>
    <col min="11525" max="11525" width="10.5703125" style="130" customWidth="1"/>
    <col min="11526" max="11778" width="9.140625" style="130"/>
    <col min="11779" max="11779" width="21.28515625" style="130" customWidth="1"/>
    <col min="11780" max="11780" width="49.28515625" style="130" customWidth="1"/>
    <col min="11781" max="11781" width="10.5703125" style="130" customWidth="1"/>
    <col min="11782" max="12034" width="9.140625" style="130"/>
    <col min="12035" max="12035" width="21.28515625" style="130" customWidth="1"/>
    <col min="12036" max="12036" width="49.28515625" style="130" customWidth="1"/>
    <col min="12037" max="12037" width="10.5703125" style="130" customWidth="1"/>
    <col min="12038" max="12290" width="9.140625" style="130"/>
    <col min="12291" max="12291" width="21.28515625" style="130" customWidth="1"/>
    <col min="12292" max="12292" width="49.28515625" style="130" customWidth="1"/>
    <col min="12293" max="12293" width="10.5703125" style="130" customWidth="1"/>
    <col min="12294" max="12546" width="9.140625" style="130"/>
    <col min="12547" max="12547" width="21.28515625" style="130" customWidth="1"/>
    <col min="12548" max="12548" width="49.28515625" style="130" customWidth="1"/>
    <col min="12549" max="12549" width="10.5703125" style="130" customWidth="1"/>
    <col min="12550" max="12802" width="9.140625" style="130"/>
    <col min="12803" max="12803" width="21.28515625" style="130" customWidth="1"/>
    <col min="12804" max="12804" width="49.28515625" style="130" customWidth="1"/>
    <col min="12805" max="12805" width="10.5703125" style="130" customWidth="1"/>
    <col min="12806" max="13058" width="9.140625" style="130"/>
    <col min="13059" max="13059" width="21.28515625" style="130" customWidth="1"/>
    <col min="13060" max="13060" width="49.28515625" style="130" customWidth="1"/>
    <col min="13061" max="13061" width="10.5703125" style="130" customWidth="1"/>
    <col min="13062" max="13314" width="9.140625" style="130"/>
    <col min="13315" max="13315" width="21.28515625" style="130" customWidth="1"/>
    <col min="13316" max="13316" width="49.28515625" style="130" customWidth="1"/>
    <col min="13317" max="13317" width="10.5703125" style="130" customWidth="1"/>
    <col min="13318" max="13570" width="9.140625" style="130"/>
    <col min="13571" max="13571" width="21.28515625" style="130" customWidth="1"/>
    <col min="13572" max="13572" width="49.28515625" style="130" customWidth="1"/>
    <col min="13573" max="13573" width="10.5703125" style="130" customWidth="1"/>
    <col min="13574" max="13826" width="9.140625" style="130"/>
    <col min="13827" max="13827" width="21.28515625" style="130" customWidth="1"/>
    <col min="13828" max="13828" width="49.28515625" style="130" customWidth="1"/>
    <col min="13829" max="13829" width="10.5703125" style="130" customWidth="1"/>
    <col min="13830" max="14082" width="9.140625" style="130"/>
    <col min="14083" max="14083" width="21.28515625" style="130" customWidth="1"/>
    <col min="14084" max="14084" width="49.28515625" style="130" customWidth="1"/>
    <col min="14085" max="14085" width="10.5703125" style="130" customWidth="1"/>
    <col min="14086" max="14338" width="9.140625" style="130"/>
    <col min="14339" max="14339" width="21.28515625" style="130" customWidth="1"/>
    <col min="14340" max="14340" width="49.28515625" style="130" customWidth="1"/>
    <col min="14341" max="14341" width="10.5703125" style="130" customWidth="1"/>
    <col min="14342" max="14594" width="9.140625" style="130"/>
    <col min="14595" max="14595" width="21.28515625" style="130" customWidth="1"/>
    <col min="14596" max="14596" width="49.28515625" style="130" customWidth="1"/>
    <col min="14597" max="14597" width="10.5703125" style="130" customWidth="1"/>
    <col min="14598" max="14850" width="9.140625" style="130"/>
    <col min="14851" max="14851" width="21.28515625" style="130" customWidth="1"/>
    <col min="14852" max="14852" width="49.28515625" style="130" customWidth="1"/>
    <col min="14853" max="14853" width="10.5703125" style="130" customWidth="1"/>
    <col min="14854" max="15106" width="9.140625" style="130"/>
    <col min="15107" max="15107" width="21.28515625" style="130" customWidth="1"/>
    <col min="15108" max="15108" width="49.28515625" style="130" customWidth="1"/>
    <col min="15109" max="15109" width="10.5703125" style="130" customWidth="1"/>
    <col min="15110" max="15362" width="9.140625" style="130"/>
    <col min="15363" max="15363" width="21.28515625" style="130" customWidth="1"/>
    <col min="15364" max="15364" width="49.28515625" style="130" customWidth="1"/>
    <col min="15365" max="15365" width="10.5703125" style="130" customWidth="1"/>
    <col min="15366" max="15618" width="9.140625" style="130"/>
    <col min="15619" max="15619" width="21.28515625" style="130" customWidth="1"/>
    <col min="15620" max="15620" width="49.28515625" style="130" customWidth="1"/>
    <col min="15621" max="15621" width="10.5703125" style="130" customWidth="1"/>
    <col min="15622" max="15874" width="9.140625" style="130"/>
    <col min="15875" max="15875" width="21.28515625" style="130" customWidth="1"/>
    <col min="15876" max="15876" width="49.28515625" style="130" customWidth="1"/>
    <col min="15877" max="15877" width="10.5703125" style="130" customWidth="1"/>
    <col min="15878" max="16130" width="9.140625" style="130"/>
    <col min="16131" max="16131" width="21.28515625" style="130" customWidth="1"/>
    <col min="16132" max="16132" width="49.28515625" style="130" customWidth="1"/>
    <col min="16133" max="16133" width="10.5703125" style="130" customWidth="1"/>
    <col min="16134" max="16384" width="9.140625" style="130"/>
  </cols>
  <sheetData>
    <row r="1" spans="1:10" ht="15" customHeight="1" x14ac:dyDescent="0.25">
      <c r="B1" s="175"/>
      <c r="C1" s="334" t="s">
        <v>109</v>
      </c>
      <c r="D1" s="335"/>
      <c r="E1" s="335"/>
    </row>
    <row r="2" spans="1:10" ht="39.75" customHeight="1" x14ac:dyDescent="0.2">
      <c r="B2" s="174"/>
      <c r="C2" s="316" t="s">
        <v>124</v>
      </c>
      <c r="D2" s="317"/>
      <c r="E2" s="317"/>
    </row>
    <row r="3" spans="1:10" ht="15" x14ac:dyDescent="0.25">
      <c r="B3" s="170"/>
      <c r="C3" s="313" t="s">
        <v>378</v>
      </c>
      <c r="D3" s="333"/>
      <c r="E3" s="333"/>
    </row>
    <row r="4" spans="1:10" ht="14.25" customHeight="1" x14ac:dyDescent="0.2">
      <c r="A4" s="129"/>
      <c r="B4" s="338"/>
      <c r="C4" s="338"/>
      <c r="D4" s="338"/>
      <c r="E4" s="338"/>
    </row>
    <row r="5" spans="1:10" ht="32.25" customHeight="1" x14ac:dyDescent="0.2">
      <c r="A5" s="339" t="s">
        <v>370</v>
      </c>
      <c r="B5" s="339"/>
      <c r="C5" s="339"/>
      <c r="D5" s="339"/>
      <c r="E5" s="339"/>
    </row>
    <row r="6" spans="1:10" ht="16.5" customHeight="1" x14ac:dyDescent="0.2">
      <c r="A6" s="135"/>
      <c r="B6" s="135"/>
      <c r="C6" s="176"/>
      <c r="D6" s="176"/>
      <c r="E6" s="135"/>
    </row>
    <row r="7" spans="1:10" ht="15" x14ac:dyDescent="0.2">
      <c r="A7" s="131"/>
      <c r="B7" s="131"/>
      <c r="C7" s="131"/>
      <c r="D7" s="131"/>
      <c r="E7" s="132" t="s">
        <v>110</v>
      </c>
    </row>
    <row r="8" spans="1:10" ht="38.25" customHeight="1" x14ac:dyDescent="0.2">
      <c r="A8" s="340" t="s">
        <v>88</v>
      </c>
      <c r="B8" s="341" t="s">
        <v>123</v>
      </c>
      <c r="C8" s="343" t="s">
        <v>5</v>
      </c>
      <c r="D8" s="319"/>
      <c r="E8" s="332"/>
      <c r="J8" s="128"/>
    </row>
    <row r="9" spans="1:10" ht="40.5" customHeight="1" x14ac:dyDescent="0.2">
      <c r="A9" s="321"/>
      <c r="B9" s="342"/>
      <c r="C9" s="190" t="s">
        <v>116</v>
      </c>
      <c r="D9" s="190" t="s">
        <v>117</v>
      </c>
      <c r="E9" s="190" t="s">
        <v>367</v>
      </c>
      <c r="J9" s="173"/>
    </row>
    <row r="10" spans="1:10" ht="30" customHeight="1" x14ac:dyDescent="0.2">
      <c r="A10" s="152" t="s">
        <v>89</v>
      </c>
      <c r="B10" s="153" t="s">
        <v>114</v>
      </c>
      <c r="C10" s="220">
        <f>C20</f>
        <v>1541.1969999999965</v>
      </c>
      <c r="D10" s="220">
        <f>D20</f>
        <v>0</v>
      </c>
      <c r="E10" s="154">
        <f>E20</f>
        <v>0</v>
      </c>
      <c r="J10" s="173"/>
    </row>
    <row r="11" spans="1:10" ht="30" customHeight="1" x14ac:dyDescent="0.2">
      <c r="A11" s="152" t="s">
        <v>90</v>
      </c>
      <c r="B11" s="153" t="s">
        <v>91</v>
      </c>
      <c r="C11" s="220">
        <f>C12+C16</f>
        <v>1541.1969999999965</v>
      </c>
      <c r="D11" s="220">
        <f>D12+D16</f>
        <v>0</v>
      </c>
      <c r="E11" s="154">
        <f>E12+E16</f>
        <v>0</v>
      </c>
    </row>
    <row r="12" spans="1:10" ht="30" customHeight="1" x14ac:dyDescent="0.2">
      <c r="A12" s="152" t="s">
        <v>92</v>
      </c>
      <c r="B12" s="153" t="s">
        <v>93</v>
      </c>
      <c r="C12" s="220">
        <f t="shared" ref="C12:E14" si="0">C13</f>
        <v>-20658.100000000002</v>
      </c>
      <c r="D12" s="220">
        <f t="shared" si="0"/>
        <v>-9641</v>
      </c>
      <c r="E12" s="154">
        <f t="shared" si="0"/>
        <v>-11077.9</v>
      </c>
    </row>
    <row r="13" spans="1:10" ht="30" customHeight="1" x14ac:dyDescent="0.2">
      <c r="A13" s="152" t="s">
        <v>94</v>
      </c>
      <c r="B13" s="153" t="s">
        <v>95</v>
      </c>
      <c r="C13" s="220">
        <f t="shared" si="0"/>
        <v>-20658.100000000002</v>
      </c>
      <c r="D13" s="220">
        <f t="shared" si="0"/>
        <v>-9641</v>
      </c>
      <c r="E13" s="154">
        <f t="shared" si="0"/>
        <v>-11077.9</v>
      </c>
    </row>
    <row r="14" spans="1:10" ht="30" customHeight="1" x14ac:dyDescent="0.2">
      <c r="A14" s="152" t="s">
        <v>96</v>
      </c>
      <c r="B14" s="153" t="s">
        <v>97</v>
      </c>
      <c r="C14" s="220">
        <f t="shared" si="0"/>
        <v>-20658.100000000002</v>
      </c>
      <c r="D14" s="220">
        <f t="shared" si="0"/>
        <v>-9641</v>
      </c>
      <c r="E14" s="154">
        <f t="shared" si="0"/>
        <v>-11077.9</v>
      </c>
    </row>
    <row r="15" spans="1:10" ht="30" customHeight="1" x14ac:dyDescent="0.2">
      <c r="A15" s="152" t="s">
        <v>98</v>
      </c>
      <c r="B15" s="153" t="s">
        <v>99</v>
      </c>
      <c r="C15" s="220">
        <f>-'Приложение 3'!K74</f>
        <v>-20658.100000000002</v>
      </c>
      <c r="D15" s="220">
        <f>-'Приложение 3'!L74</f>
        <v>-9641</v>
      </c>
      <c r="E15" s="220">
        <f>-'Приложение 3'!M74</f>
        <v>-11077.9</v>
      </c>
    </row>
    <row r="16" spans="1:10" ht="30" customHeight="1" x14ac:dyDescent="0.2">
      <c r="A16" s="152" t="s">
        <v>100</v>
      </c>
      <c r="B16" s="153" t="s">
        <v>101</v>
      </c>
      <c r="C16" s="220">
        <f t="shared" ref="C16:E18" si="1">C17</f>
        <v>22199.296999999999</v>
      </c>
      <c r="D16" s="220">
        <f t="shared" si="1"/>
        <v>9641.0000000000018</v>
      </c>
      <c r="E16" s="154">
        <f t="shared" si="1"/>
        <v>11077.9</v>
      </c>
    </row>
    <row r="17" spans="1:5" ht="30" customHeight="1" x14ac:dyDescent="0.2">
      <c r="A17" s="152" t="s">
        <v>102</v>
      </c>
      <c r="B17" s="153" t="s">
        <v>103</v>
      </c>
      <c r="C17" s="220">
        <f t="shared" si="1"/>
        <v>22199.296999999999</v>
      </c>
      <c r="D17" s="220">
        <f t="shared" si="1"/>
        <v>9641.0000000000018</v>
      </c>
      <c r="E17" s="154">
        <f t="shared" si="1"/>
        <v>11077.9</v>
      </c>
    </row>
    <row r="18" spans="1:5" ht="30" customHeight="1" x14ac:dyDescent="0.2">
      <c r="A18" s="152" t="s">
        <v>104</v>
      </c>
      <c r="B18" s="153" t="s">
        <v>105</v>
      </c>
      <c r="C18" s="220">
        <f t="shared" si="1"/>
        <v>22199.296999999999</v>
      </c>
      <c r="D18" s="220">
        <f t="shared" si="1"/>
        <v>9641.0000000000018</v>
      </c>
      <c r="E18" s="154">
        <f t="shared" si="1"/>
        <v>11077.9</v>
      </c>
    </row>
    <row r="19" spans="1:5" ht="30" customHeight="1" x14ac:dyDescent="0.2">
      <c r="A19" s="152" t="s">
        <v>106</v>
      </c>
      <c r="B19" s="153" t="s">
        <v>107</v>
      </c>
      <c r="C19" s="220">
        <f>'Приложение 5'!F157</f>
        <v>22199.296999999999</v>
      </c>
      <c r="D19" s="220">
        <f>'Приложение 5'!G157</f>
        <v>9641.0000000000018</v>
      </c>
      <c r="E19" s="220">
        <f>'Приложение 5'!H157</f>
        <v>11077.9</v>
      </c>
    </row>
    <row r="20" spans="1:5" ht="30" customHeight="1" x14ac:dyDescent="0.2">
      <c r="A20" s="336" t="s">
        <v>108</v>
      </c>
      <c r="B20" s="337"/>
      <c r="C20" s="221">
        <f>C11</f>
        <v>1541.1969999999965</v>
      </c>
      <c r="D20" s="221">
        <f>D11</f>
        <v>0</v>
      </c>
      <c r="E20" s="155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2021-09-17T02:04:37Z</cp:lastPrinted>
  <dcterms:created xsi:type="dcterms:W3CDTF">2015-10-23T06:56:22Z</dcterms:created>
  <dcterms:modified xsi:type="dcterms:W3CDTF">2021-12-29T08:43:35Z</dcterms:modified>
</cp:coreProperties>
</file>