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9.07.2020\"/>
    </mc:Choice>
  </mc:AlternateContent>
  <bookViews>
    <workbookView xWindow="0" yWindow="0" windowWidth="28800" windowHeight="11700" tabRatio="958" activeTab="1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3'!$A$11:$M$65</definedName>
    <definedName name="_xlnm._FilterDatabase" localSheetId="1" hidden="1">'Приложение 5'!$A$9:$L$135</definedName>
    <definedName name="_xlnm._FilterDatabase" localSheetId="2" hidden="1">'Приложение 6'!$A$8:$I$104</definedName>
    <definedName name="_xlnm._FilterDatabase" localSheetId="3" hidden="1">'Приложение 7'!$A$8:$IL$135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3'!$A$1:$M$65</definedName>
    <definedName name="_xlnm.Print_Area" localSheetId="1">'Приложение 5'!$A$1:$H$142</definedName>
    <definedName name="_xlnm.Print_Area" localSheetId="3">'Приложение 7'!$A$1:$I$142</definedName>
  </definedNames>
  <calcPr calcId="162913" iterate="1"/>
</workbook>
</file>

<file path=xl/calcChain.xml><?xml version="1.0" encoding="utf-8"?>
<calcChain xmlns="http://schemas.openxmlformats.org/spreadsheetml/2006/main">
  <c r="H46" i="3" l="1"/>
  <c r="H45" i="3" s="1"/>
  <c r="G46" i="3"/>
  <c r="G45" i="3" s="1"/>
  <c r="F46" i="3"/>
  <c r="F45" i="3"/>
  <c r="F109" i="24"/>
  <c r="F108" i="24"/>
  <c r="F107" i="24"/>
  <c r="F106" i="24"/>
  <c r="A109" i="24"/>
  <c r="A107" i="24"/>
  <c r="A106" i="24"/>
  <c r="A108" i="24"/>
  <c r="I109" i="24"/>
  <c r="H109" i="24"/>
  <c r="G109" i="24"/>
  <c r="A38" i="24"/>
  <c r="A37" i="24"/>
  <c r="H108" i="1"/>
  <c r="I108" i="24" s="1"/>
  <c r="G108" i="1"/>
  <c r="H108" i="24" s="1"/>
  <c r="F108" i="1"/>
  <c r="G108" i="24" s="1"/>
  <c r="K53" i="25"/>
  <c r="F122" i="1" l="1"/>
  <c r="F115" i="1"/>
  <c r="F53" i="1"/>
  <c r="F25" i="1"/>
  <c r="K44" i="25"/>
  <c r="H118" i="1" l="1"/>
  <c r="G118" i="1"/>
  <c r="H116" i="1"/>
  <c r="G116" i="1"/>
  <c r="I95" i="24"/>
  <c r="H95" i="24"/>
  <c r="G95" i="24"/>
  <c r="I92" i="24"/>
  <c r="H92" i="24"/>
  <c r="G92" i="24"/>
  <c r="H32" i="3"/>
  <c r="G32" i="3"/>
  <c r="H31" i="3"/>
  <c r="G31" i="3"/>
  <c r="H30" i="3"/>
  <c r="G30" i="3"/>
  <c r="F32" i="3"/>
  <c r="F31" i="3" s="1"/>
  <c r="F30" i="3" s="1"/>
  <c r="H29" i="3"/>
  <c r="H28" i="3" s="1"/>
  <c r="H27" i="3" s="1"/>
  <c r="G29" i="3"/>
  <c r="G28" i="3" s="1"/>
  <c r="G27" i="3" s="1"/>
  <c r="F29" i="3"/>
  <c r="F28" i="3" s="1"/>
  <c r="F27" i="3" s="1"/>
  <c r="F95" i="1"/>
  <c r="H94" i="1"/>
  <c r="I94" i="24" s="1"/>
  <c r="G94" i="1"/>
  <c r="H94" i="24" s="1"/>
  <c r="H93" i="1"/>
  <c r="I93" i="24" s="1"/>
  <c r="G93" i="1"/>
  <c r="H93" i="24" s="1"/>
  <c r="F94" i="1"/>
  <c r="F93" i="1" s="1"/>
  <c r="G93" i="24" s="1"/>
  <c r="H91" i="1"/>
  <c r="I91" i="24" s="1"/>
  <c r="G91" i="1"/>
  <c r="G90" i="1" s="1"/>
  <c r="H90" i="24" s="1"/>
  <c r="H90" i="1"/>
  <c r="I90" i="24" s="1"/>
  <c r="F91" i="1"/>
  <c r="F90" i="1" s="1"/>
  <c r="G90" i="24" s="1"/>
  <c r="G94" i="24" l="1"/>
  <c r="G91" i="24"/>
  <c r="H91" i="24"/>
  <c r="L61" i="25"/>
  <c r="M61" i="25"/>
  <c r="K61" i="25"/>
  <c r="F66" i="1" l="1"/>
  <c r="F43" i="1"/>
  <c r="K23" i="25"/>
  <c r="K60" i="25" l="1"/>
  <c r="F73" i="1" l="1"/>
  <c r="F83" i="1" l="1"/>
  <c r="I48" i="24" l="1"/>
  <c r="H48" i="24"/>
  <c r="G48" i="24"/>
  <c r="H72" i="3" l="1"/>
  <c r="H71" i="3" s="1"/>
  <c r="H70" i="3" s="1"/>
  <c r="G72" i="3"/>
  <c r="G71" i="3" s="1"/>
  <c r="G70" i="3" s="1"/>
  <c r="F72" i="3"/>
  <c r="F71" i="3" s="1"/>
  <c r="F70" i="3" s="1"/>
  <c r="H47" i="1"/>
  <c r="I47" i="24" s="1"/>
  <c r="G47" i="1"/>
  <c r="H47" i="24" s="1"/>
  <c r="F47" i="1"/>
  <c r="M50" i="25"/>
  <c r="M63" i="25"/>
  <c r="L63" i="25"/>
  <c r="K63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L48" i="25" s="1"/>
  <c r="L47" i="25" s="1"/>
  <c r="K27" i="25"/>
  <c r="K24" i="25" s="1"/>
  <c r="K13" i="25" s="1"/>
  <c r="M27" i="25"/>
  <c r="M24" i="25" s="1"/>
  <c r="M13" i="25" s="1"/>
  <c r="K42" i="25"/>
  <c r="M42" i="25"/>
  <c r="L42" i="25"/>
  <c r="M35" i="25"/>
  <c r="K54" i="25"/>
  <c r="K48" i="25" s="1"/>
  <c r="K47" i="25" s="1"/>
  <c r="M54" i="25"/>
  <c r="M48" i="25" s="1"/>
  <c r="M47" i="25" s="1"/>
  <c r="L27" i="25"/>
  <c r="L24" i="25" s="1"/>
  <c r="L13" i="25" s="1"/>
  <c r="K35" i="25"/>
  <c r="H100" i="3"/>
  <c r="G100" i="3"/>
  <c r="F100" i="3"/>
  <c r="H97" i="3"/>
  <c r="G97" i="3"/>
  <c r="F97" i="3"/>
  <c r="H95" i="3"/>
  <c r="G95" i="3"/>
  <c r="F95" i="3"/>
  <c r="H92" i="3"/>
  <c r="G92" i="3"/>
  <c r="F92" i="3"/>
  <c r="H89" i="3"/>
  <c r="G89" i="3"/>
  <c r="F89" i="3"/>
  <c r="H86" i="3"/>
  <c r="G86" i="3"/>
  <c r="F86" i="3"/>
  <c r="H83" i="3"/>
  <c r="G83" i="3"/>
  <c r="F83" i="3"/>
  <c r="H80" i="3"/>
  <c r="G80" i="3"/>
  <c r="F80" i="3"/>
  <c r="H77" i="3"/>
  <c r="H76" i="3" s="1"/>
  <c r="G77" i="3"/>
  <c r="G76" i="3" s="1"/>
  <c r="F77" i="3"/>
  <c r="F76" i="3" s="1"/>
  <c r="H75" i="3"/>
  <c r="G75" i="3"/>
  <c r="F75" i="3"/>
  <c r="H69" i="3"/>
  <c r="G69" i="3"/>
  <c r="F69" i="3"/>
  <c r="F66" i="3"/>
  <c r="H64" i="3"/>
  <c r="G64" i="3"/>
  <c r="F64" i="3"/>
  <c r="H61" i="3"/>
  <c r="G61" i="3"/>
  <c r="F61" i="3"/>
  <c r="H57" i="3"/>
  <c r="G57" i="3"/>
  <c r="F57" i="3"/>
  <c r="H54" i="3"/>
  <c r="G54" i="3"/>
  <c r="F54" i="3"/>
  <c r="H52" i="3"/>
  <c r="G52" i="3"/>
  <c r="F52" i="3"/>
  <c r="G50" i="3"/>
  <c r="F50" i="3"/>
  <c r="H44" i="3"/>
  <c r="G44" i="3"/>
  <c r="F44" i="3"/>
  <c r="H40" i="3"/>
  <c r="G40" i="3"/>
  <c r="F40" i="3"/>
  <c r="H36" i="3"/>
  <c r="G36" i="3"/>
  <c r="F36" i="3"/>
  <c r="H26" i="3"/>
  <c r="F26" i="3"/>
  <c r="H21" i="3"/>
  <c r="G21" i="3"/>
  <c r="F21" i="3"/>
  <c r="H17" i="3"/>
  <c r="G17" i="3"/>
  <c r="F17" i="3"/>
  <c r="H12" i="3"/>
  <c r="G12" i="3"/>
  <c r="F12" i="3"/>
  <c r="I134" i="24"/>
  <c r="H134" i="24"/>
  <c r="G134" i="24"/>
  <c r="I128" i="24"/>
  <c r="H128" i="24"/>
  <c r="G128" i="24"/>
  <c r="I122" i="24"/>
  <c r="H122" i="24"/>
  <c r="G122" i="24"/>
  <c r="I119" i="24"/>
  <c r="H119" i="24"/>
  <c r="G119" i="24"/>
  <c r="I117" i="24"/>
  <c r="H117" i="24"/>
  <c r="G117" i="24"/>
  <c r="H115" i="24"/>
  <c r="G115" i="24"/>
  <c r="I107" i="24"/>
  <c r="H107" i="24"/>
  <c r="G107" i="24"/>
  <c r="I103" i="24"/>
  <c r="H103" i="24"/>
  <c r="G103" i="24"/>
  <c r="I99" i="24"/>
  <c r="H99" i="24"/>
  <c r="G99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12" i="25" l="1"/>
  <c r="L65" i="25"/>
  <c r="M12" i="25"/>
  <c r="M65" i="25" s="1"/>
  <c r="K12" i="25"/>
  <c r="K65" i="25" s="1"/>
  <c r="C15" i="14" s="1"/>
  <c r="H52" i="1"/>
  <c r="I52" i="24" s="1"/>
  <c r="G52" i="1"/>
  <c r="H52" i="24" s="1"/>
  <c r="F52" i="1"/>
  <c r="G52" i="24" s="1"/>
  <c r="H115" i="1"/>
  <c r="I115" i="24" l="1"/>
  <c r="H50" i="3"/>
  <c r="H25" i="1"/>
  <c r="G25" i="1"/>
  <c r="A87" i="3"/>
  <c r="A88" i="3"/>
  <c r="H88" i="3"/>
  <c r="H87" i="3" s="1"/>
  <c r="G88" i="3"/>
  <c r="G87" i="3" s="1"/>
  <c r="F88" i="3"/>
  <c r="F87" i="3" s="1"/>
  <c r="I25" i="24" l="1"/>
  <c r="H66" i="3"/>
  <c r="G66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103" i="3"/>
  <c r="G103" i="3"/>
  <c r="F103" i="3"/>
  <c r="F79" i="1" l="1"/>
  <c r="G79" i="24" s="1"/>
  <c r="G80" i="24"/>
  <c r="H85" i="3" l="1"/>
  <c r="H84" i="3" s="1"/>
  <c r="G85" i="3"/>
  <c r="G84" i="3" s="1"/>
  <c r="F85" i="3"/>
  <c r="F84" i="3" s="1"/>
  <c r="C14" i="14" l="1"/>
  <c r="C13" i="14" s="1"/>
  <c r="C12" i="14" s="1"/>
  <c r="D14" i="14"/>
  <c r="D13" i="14" s="1"/>
  <c r="D12" i="14" s="1"/>
  <c r="H102" i="3" l="1"/>
  <c r="H101" i="3" s="1"/>
  <c r="G102" i="3"/>
  <c r="G101" i="3" s="1"/>
  <c r="F102" i="3"/>
  <c r="F101" i="3" s="1"/>
  <c r="F99" i="3"/>
  <c r="F98" i="3" s="1"/>
  <c r="F96" i="3"/>
  <c r="F94" i="3"/>
  <c r="F91" i="3"/>
  <c r="F90" i="3" s="1"/>
  <c r="F82" i="3"/>
  <c r="F81" i="3" s="1"/>
  <c r="F79" i="3"/>
  <c r="F78" i="3" s="1"/>
  <c r="F74" i="3"/>
  <c r="F68" i="3"/>
  <c r="F67" i="3" s="1"/>
  <c r="F65" i="3"/>
  <c r="F63" i="3"/>
  <c r="F60" i="3"/>
  <c r="F59" i="3" s="1"/>
  <c r="F56" i="3"/>
  <c r="F55" i="3" s="1"/>
  <c r="F53" i="3"/>
  <c r="F51" i="3"/>
  <c r="F49" i="3"/>
  <c r="F43" i="3"/>
  <c r="F39" i="3"/>
  <c r="F38" i="3" s="1"/>
  <c r="F37" i="3" s="1"/>
  <c r="F35" i="3"/>
  <c r="F34" i="3" s="1"/>
  <c r="F33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99" i="3"/>
  <c r="G98" i="3" s="1"/>
  <c r="G96" i="3"/>
  <c r="G94" i="3"/>
  <c r="G91" i="3"/>
  <c r="G90" i="3" s="1"/>
  <c r="G82" i="3"/>
  <c r="G81" i="3" s="1"/>
  <c r="G79" i="3"/>
  <c r="G78" i="3" s="1"/>
  <c r="G74" i="3"/>
  <c r="G68" i="3"/>
  <c r="G67" i="3" s="1"/>
  <c r="G65" i="3"/>
  <c r="G63" i="3"/>
  <c r="G60" i="3"/>
  <c r="G59" i="3" s="1"/>
  <c r="G56" i="3"/>
  <c r="G55" i="3" s="1"/>
  <c r="G53" i="3"/>
  <c r="G51" i="3"/>
  <c r="G49" i="3"/>
  <c r="G43" i="3"/>
  <c r="G42" i="3" s="1"/>
  <c r="G41" i="3" s="1"/>
  <c r="G39" i="3"/>
  <c r="G38" i="3" s="1"/>
  <c r="G37" i="3" s="1"/>
  <c r="G35" i="3"/>
  <c r="G34" i="3" s="1"/>
  <c r="G33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F42" i="3" l="1"/>
  <c r="F41" i="3" s="1"/>
  <c r="F22" i="3" s="1"/>
  <c r="G13" i="3"/>
  <c r="F13" i="3"/>
  <c r="G48" i="3"/>
  <c r="G47" i="3" s="1"/>
  <c r="G62" i="3"/>
  <c r="F48" i="3"/>
  <c r="F47" i="3" s="1"/>
  <c r="F62" i="3"/>
  <c r="G73" i="3"/>
  <c r="G93" i="3"/>
  <c r="F73" i="3"/>
  <c r="F93" i="3"/>
  <c r="G22" i="3"/>
  <c r="H20" i="3"/>
  <c r="H19" i="3" s="1"/>
  <c r="H18" i="3" s="1"/>
  <c r="H16" i="3"/>
  <c r="H15" i="3" s="1"/>
  <c r="H14" i="3" s="1"/>
  <c r="F133" i="1"/>
  <c r="F127" i="1"/>
  <c r="F121" i="1"/>
  <c r="F118" i="1"/>
  <c r="G118" i="24" s="1"/>
  <c r="F116" i="1"/>
  <c r="G116" i="24" s="1"/>
  <c r="F114" i="1"/>
  <c r="G114" i="24" s="1"/>
  <c r="F106" i="1"/>
  <c r="F105" i="1" s="1"/>
  <c r="F102" i="1"/>
  <c r="F98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33" i="1"/>
  <c r="G127" i="1"/>
  <c r="G121" i="1"/>
  <c r="H118" i="24"/>
  <c r="H116" i="24"/>
  <c r="G114" i="1"/>
  <c r="H114" i="24" s="1"/>
  <c r="G106" i="1"/>
  <c r="G102" i="1"/>
  <c r="G98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8" i="3" l="1"/>
  <c r="F58" i="3"/>
  <c r="F104" i="3" s="1"/>
  <c r="G18" i="1"/>
  <c r="H18" i="24" s="1"/>
  <c r="H19" i="24"/>
  <c r="G31" i="1"/>
  <c r="H32" i="24"/>
  <c r="G41" i="1"/>
  <c r="H42" i="24"/>
  <c r="G64" i="1"/>
  <c r="H65" i="24"/>
  <c r="G75" i="1"/>
  <c r="H76" i="24"/>
  <c r="G97" i="1"/>
  <c r="H98" i="24"/>
  <c r="G105" i="1"/>
  <c r="H106" i="24"/>
  <c r="G120" i="1"/>
  <c r="H120" i="24" s="1"/>
  <c r="H121" i="24"/>
  <c r="G132" i="1"/>
  <c r="H133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7" i="1"/>
  <c r="G98" i="24"/>
  <c r="G106" i="24"/>
  <c r="F120" i="1"/>
  <c r="G120" i="24" s="1"/>
  <c r="G121" i="24"/>
  <c r="F132" i="1"/>
  <c r="G133" i="24"/>
  <c r="G13" i="1"/>
  <c r="H14" i="24"/>
  <c r="G26" i="1"/>
  <c r="H26" i="24" s="1"/>
  <c r="H27" i="24"/>
  <c r="G36" i="1"/>
  <c r="H37" i="24"/>
  <c r="G71" i="1"/>
  <c r="H72" i="24"/>
  <c r="G87" i="1"/>
  <c r="H88" i="24"/>
  <c r="G101" i="1"/>
  <c r="H102" i="24"/>
  <c r="G126" i="1"/>
  <c r="H127" i="24"/>
  <c r="F13" i="1"/>
  <c r="G14" i="24"/>
  <c r="F26" i="1"/>
  <c r="G26" i="24" s="1"/>
  <c r="G27" i="24"/>
  <c r="F36" i="1"/>
  <c r="G37" i="24"/>
  <c r="F71" i="1"/>
  <c r="G72" i="24"/>
  <c r="F87" i="1"/>
  <c r="F86" i="1" s="1"/>
  <c r="G88" i="24"/>
  <c r="F101" i="1"/>
  <c r="G102" i="24"/>
  <c r="F126" i="1"/>
  <c r="G127" i="24"/>
  <c r="F21" i="1"/>
  <c r="H13" i="3"/>
  <c r="F49" i="1"/>
  <c r="G49" i="1"/>
  <c r="G104" i="3"/>
  <c r="G56" i="1"/>
  <c r="G113" i="1"/>
  <c r="F56" i="1"/>
  <c r="F113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13" i="24"/>
  <c r="F112" i="1"/>
  <c r="G112" i="24" s="1"/>
  <c r="F55" i="1"/>
  <c r="G56" i="24"/>
  <c r="H113" i="24"/>
  <c r="G112" i="1"/>
  <c r="H112" i="24" s="1"/>
  <c r="F125" i="1"/>
  <c r="G126" i="24"/>
  <c r="F100" i="1"/>
  <c r="G100" i="24" s="1"/>
  <c r="G101" i="24"/>
  <c r="G87" i="24"/>
  <c r="F70" i="1"/>
  <c r="G71" i="24"/>
  <c r="F35" i="1"/>
  <c r="G36" i="24"/>
  <c r="F12" i="1"/>
  <c r="G13" i="24"/>
  <c r="G125" i="1"/>
  <c r="H126" i="24"/>
  <c r="G100" i="1"/>
  <c r="H100" i="24" s="1"/>
  <c r="H101" i="24"/>
  <c r="G86" i="1"/>
  <c r="H87" i="24"/>
  <c r="G70" i="1"/>
  <c r="H71" i="24"/>
  <c r="G35" i="1"/>
  <c r="H36" i="24"/>
  <c r="G12" i="1"/>
  <c r="H13" i="24"/>
  <c r="F131" i="1"/>
  <c r="G132" i="24"/>
  <c r="F104" i="1"/>
  <c r="G104" i="24" s="1"/>
  <c r="G105" i="24"/>
  <c r="F96" i="1"/>
  <c r="G96" i="24" s="1"/>
  <c r="G97" i="24"/>
  <c r="F74" i="1"/>
  <c r="G74" i="24" s="1"/>
  <c r="G75" i="24"/>
  <c r="F40" i="1"/>
  <c r="G41" i="24"/>
  <c r="F30" i="1"/>
  <c r="G31" i="24"/>
  <c r="G131" i="1"/>
  <c r="H132" i="24"/>
  <c r="G104" i="1"/>
  <c r="H104" i="24" s="1"/>
  <c r="H105" i="24"/>
  <c r="G96" i="1"/>
  <c r="H96" i="24" s="1"/>
  <c r="H97" i="24"/>
  <c r="G74" i="1"/>
  <c r="H74" i="24" s="1"/>
  <c r="H75" i="24"/>
  <c r="G63" i="1"/>
  <c r="H64" i="24"/>
  <c r="G40" i="1"/>
  <c r="H41" i="24"/>
  <c r="G30" i="1"/>
  <c r="H31" i="24"/>
  <c r="G45" i="1"/>
  <c r="H133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32" i="1"/>
  <c r="I133" i="24"/>
  <c r="F111" i="1"/>
  <c r="G111" i="1"/>
  <c r="F44" i="1"/>
  <c r="G44" i="24" s="1"/>
  <c r="G45" i="24"/>
  <c r="G29" i="1"/>
  <c r="H29" i="24" s="1"/>
  <c r="H30" i="24"/>
  <c r="G39" i="1"/>
  <c r="H39" i="24" s="1"/>
  <c r="H40" i="24"/>
  <c r="G62" i="1"/>
  <c r="H63" i="24"/>
  <c r="G130" i="1"/>
  <c r="H131" i="24"/>
  <c r="F29" i="1"/>
  <c r="G29" i="24" s="1"/>
  <c r="G30" i="24"/>
  <c r="F39" i="1"/>
  <c r="G39" i="24" s="1"/>
  <c r="G40" i="24"/>
  <c r="F130" i="1"/>
  <c r="G131" i="24"/>
  <c r="G11" i="1"/>
  <c r="H11" i="24" s="1"/>
  <c r="H12" i="24"/>
  <c r="G34" i="1"/>
  <c r="H34" i="24" s="1"/>
  <c r="H35" i="24"/>
  <c r="H70" i="24"/>
  <c r="G69" i="1"/>
  <c r="H86" i="24"/>
  <c r="G85" i="1"/>
  <c r="G124" i="1"/>
  <c r="H125" i="24"/>
  <c r="F11" i="1"/>
  <c r="G11" i="24" s="1"/>
  <c r="G12" i="24"/>
  <c r="F34" i="1"/>
  <c r="G34" i="24" s="1"/>
  <c r="G35" i="24"/>
  <c r="G70" i="24"/>
  <c r="F69" i="1"/>
  <c r="G86" i="24"/>
  <c r="F85" i="1"/>
  <c r="F124" i="1"/>
  <c r="G125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23" i="1" l="1"/>
  <c r="G123" i="24" s="1"/>
  <c r="G124" i="24"/>
  <c r="G123" i="1"/>
  <c r="H123" i="24" s="1"/>
  <c r="H124" i="24"/>
  <c r="F129" i="1"/>
  <c r="G129" i="24" s="1"/>
  <c r="G130" i="24"/>
  <c r="G129" i="1"/>
  <c r="H129" i="24" s="1"/>
  <c r="H130" i="24"/>
  <c r="H62" i="24"/>
  <c r="G61" i="1"/>
  <c r="F110" i="1"/>
  <c r="G110" i="24" s="1"/>
  <c r="G111" i="24"/>
  <c r="H131" i="1"/>
  <c r="I132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10" i="1"/>
  <c r="H110" i="24" s="1"/>
  <c r="H111" i="24"/>
  <c r="H68" i="3"/>
  <c r="H63" i="3"/>
  <c r="H65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30" i="1"/>
  <c r="I131" i="24"/>
  <c r="H135" i="24" l="1"/>
  <c r="F135" i="1"/>
  <c r="H129" i="1"/>
  <c r="I129" i="24" s="1"/>
  <c r="I130" i="24"/>
  <c r="H9" i="24"/>
  <c r="G135" i="24"/>
  <c r="G135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56" i="3"/>
  <c r="H55" i="3" s="1"/>
  <c r="E14" i="14" l="1"/>
  <c r="E13" i="14" s="1"/>
  <c r="E12" i="14" s="1"/>
  <c r="H11" i="3" l="1"/>
  <c r="H10" i="3" s="1"/>
  <c r="H9" i="3" s="1"/>
  <c r="H79" i="3" l="1"/>
  <c r="H78" i="3" s="1"/>
  <c r="H53" i="3"/>
  <c r="H51" i="3"/>
  <c r="H49" i="3"/>
  <c r="H43" i="3"/>
  <c r="H42" i="3" s="1"/>
  <c r="H39" i="3"/>
  <c r="H38" i="3" s="1"/>
  <c r="H35" i="3"/>
  <c r="H34" i="3" s="1"/>
  <c r="H25" i="3"/>
  <c r="H24" i="3" s="1"/>
  <c r="H96" i="3"/>
  <c r="H94" i="3"/>
  <c r="H74" i="3"/>
  <c r="H91" i="3"/>
  <c r="H90" i="3" s="1"/>
  <c r="H67" i="3"/>
  <c r="H99" i="3"/>
  <c r="H98" i="3" s="1"/>
  <c r="H60" i="3"/>
  <c r="H59" i="3" s="1"/>
  <c r="H82" i="3"/>
  <c r="H81" i="3" s="1"/>
  <c r="H48" i="3" l="1"/>
  <c r="H47" i="3" s="1"/>
  <c r="H37" i="3"/>
  <c r="H33" i="3"/>
  <c r="H73" i="3"/>
  <c r="H93" i="3"/>
  <c r="H23" i="3"/>
  <c r="H41" i="3"/>
  <c r="H62" i="3"/>
  <c r="H58" i="3" s="1"/>
  <c r="H27" i="1"/>
  <c r="H26" i="1" l="1"/>
  <c r="I26" i="24" s="1"/>
  <c r="I27" i="24"/>
  <c r="H22" i="3"/>
  <c r="H127" i="1"/>
  <c r="H121" i="1"/>
  <c r="I118" i="24"/>
  <c r="I116" i="24"/>
  <c r="H114" i="1"/>
  <c r="I114" i="24" s="1"/>
  <c r="H106" i="1"/>
  <c r="H102" i="1"/>
  <c r="H98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101" i="1"/>
  <c r="I101" i="24" s="1"/>
  <c r="I102" i="24"/>
  <c r="H126" i="1"/>
  <c r="I127" i="24"/>
  <c r="H13" i="1"/>
  <c r="I14" i="24"/>
  <c r="H31" i="1"/>
  <c r="I32" i="24"/>
  <c r="H41" i="1"/>
  <c r="I42" i="24"/>
  <c r="H64" i="1"/>
  <c r="I65" i="24"/>
  <c r="H97" i="1"/>
  <c r="I97" i="24" s="1"/>
  <c r="I98" i="24"/>
  <c r="H105" i="1"/>
  <c r="I105" i="24" s="1"/>
  <c r="I106" i="24"/>
  <c r="H120" i="1"/>
  <c r="I120" i="24" s="1"/>
  <c r="I121" i="24"/>
  <c r="H104" i="3"/>
  <c r="H49" i="1"/>
  <c r="H46" i="1" s="1"/>
  <c r="I46" i="24" s="1"/>
  <c r="H113" i="1"/>
  <c r="H21" i="1"/>
  <c r="H56" i="1"/>
  <c r="H104" i="1" l="1"/>
  <c r="I104" i="24" s="1"/>
  <c r="H96" i="1"/>
  <c r="I96" i="24" s="1"/>
  <c r="H100" i="1"/>
  <c r="I100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13" i="24"/>
  <c r="H112" i="1"/>
  <c r="I112" i="24" s="1"/>
  <c r="H63" i="1"/>
  <c r="I64" i="24"/>
  <c r="H30" i="1"/>
  <c r="I31" i="24"/>
  <c r="H125" i="1"/>
  <c r="I126" i="24"/>
  <c r="H35" i="1"/>
  <c r="I36" i="24"/>
  <c r="H85" i="1" l="1"/>
  <c r="H84" i="1" s="1"/>
  <c r="H111" i="1"/>
  <c r="H110" i="1" s="1"/>
  <c r="I110" i="24" s="1"/>
  <c r="H16" i="1"/>
  <c r="I16" i="24" s="1"/>
  <c r="H34" i="1"/>
  <c r="I34" i="24" s="1"/>
  <c r="I35" i="24"/>
  <c r="H124" i="1"/>
  <c r="I125" i="24"/>
  <c r="H62" i="1"/>
  <c r="I63" i="24"/>
  <c r="H44" i="1"/>
  <c r="I44" i="24" s="1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111" i="24" l="1"/>
  <c r="I85" i="24"/>
  <c r="I62" i="24"/>
  <c r="H61" i="1"/>
  <c r="I61" i="24" s="1"/>
  <c r="H123" i="1"/>
  <c r="I123" i="24" s="1"/>
  <c r="I124" i="24"/>
  <c r="H10" i="1"/>
  <c r="I10" i="24" s="1"/>
  <c r="H78" i="1"/>
  <c r="I78" i="24" s="1"/>
  <c r="I84" i="24"/>
  <c r="H68" i="1"/>
  <c r="H67" i="1" l="1"/>
  <c r="I68" i="24"/>
  <c r="H135" i="1" l="1"/>
  <c r="I67" i="24"/>
  <c r="I135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<sst xmlns="http://schemas.openxmlformats.org/spreadsheetml/2006/main" count="1508" uniqueCount="353">
  <si>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</si>
  <si>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</si>
  <si>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</si>
  <si>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</si>
  <si>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</si>
  <si>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</si>
  <si>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</si>
  <si>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</si>
  <si>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</si>
  <si>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</si>
  <si>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</si>
  <si>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</si>
  <si>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</si>
  <si>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</si>
  <si>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</si>
  <si>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</si>
  <si>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</si>
  <si>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</si>
  <si>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</si>
  <si>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</si>
  <si>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</si>
  <si>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</si>
  <si>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</si>
  <si>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</si>
  <si>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</si>
  <si>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</si>
  <si>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</si>
  <si>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</si>
  <si>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</si>
  <si>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</si>
  <si>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</si>
  <si>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</si>
  <si>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</si>
  <si>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</si>
  <si>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</si>
  <si>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</si>
  <si>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</si>
  <si>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</si>
  <si>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</si>
  <si>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</si>
  <si>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</si>
  <si>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</si>
  <si>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</si>
  <si>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</si>
  <si>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</si>
  <si>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</si>
  <si>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</si>
  <si>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</si>
  <si>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</si>
  <si>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</si>
  <si>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</si>
  <si>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</si>
  <si>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</si>
  <si>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</si>
  <si>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</si>
  <si>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</si>
  <si>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</si>
  <si>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</si>
  <si>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</si>
  <si>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</si>
  <si>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</si>
  <si>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</si>
  <si>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</si>
  <si>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</si>
  <si>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</si>
  <si>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</si>
  <si>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</si>
  <si>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</si>
  <si>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</si>
  <si>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</si>
  <si>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</si>
  <si>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</si>
  <si>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</si>
  <si>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</si>
  <si>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</si>
  <si>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</si>
  <si>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</si>
  <si>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</si>
  <si>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</si>
  <si>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</si>
  <si>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</si>
  <si>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</si>
  <si>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</si>
  <si>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</si>
  <si>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</si>
  <si>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</si>
  <si>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</si>
  <si>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</si>
  <si>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</si>
  <si>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</si>
  <si>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</si>
  <si>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</si>
  <si>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</si>
  <si>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</si>
  <si>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</si>
  <si>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</si>
  <si>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</si>
  <si>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</si>
  <si>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</si>
  <si>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</si>
  <si>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</si>
  <si>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</si>
  <si>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</si>
  <si>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</si>
  <si>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</si>
  <si>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</si>
  <si>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</si>
  <si>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</si>
  <si>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</si>
  <si>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</si>
  <si>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</si>
  <si>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</si>
  <si>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</si>
  <si>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</si>
  <si>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</si>
  <si>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</si>
  <si>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</si>
  <si>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</si>
  <si>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</si>
  <si>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</si>
  <si>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</si>
  <si>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</si>
  <si>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</si>
  <si>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</si>
  <si>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</si>
  <si>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</si>
  <si>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</si>
  <si>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</si>
  <si>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</si>
  <si>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</si>
  <si>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</si>
  <si>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</si>
  <si>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</si>
  <si>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</si>
  <si>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</si>
  <si>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</si>
  <si>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</si>
  <si>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</si>
  <si>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</si>
  <si>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</si>
  <si>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</si>
  <si>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</si>
  <si>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</si>
  <si>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</si>
  <si>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</si>
  <si>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</si>
  <si>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</si>
  <si>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</si>
  <si>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</si>
  <si>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</si>
  <si>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</si>
  <si>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</si>
  <si>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</si>
  <si>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</si>
  <si>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</si>
  <si>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</si>
  <si>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</si>
  <si>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</si>
  <si>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</si>
  <si>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</si>
  <si>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</si>
  <si>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</si>
  <si>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</si>
  <si>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</si>
  <si>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</si>
  <si>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</si>
  <si>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</si>
  <si>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</si>
  <si>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</si>
  <si>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</si>
  <si>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</si>
  <si>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</si>
  <si>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</si>
  <si>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</si>
  <si>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</si>
  <si>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</si>
  <si>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</si>
  <si>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</si>
  <si>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</si>
  <si>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</si>
  <si>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</si>
  <si>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</si>
  <si>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</si>
  <si>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</si>
  <si>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</si>
  <si>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</si>
  <si>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</si>
  <si>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</si>
  <si>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</si>
  <si>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</si>
  <si>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</si>
  <si>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</si>
  <si>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</si>
  <si>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</si>
  <si>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</si>
  <si>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</si>
  <si>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</si>
  <si>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</si>
  <si>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</si>
  <si>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</si>
  <si>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</si>
  <si>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</si>
  <si>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</si>
  <si>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</si>
  <si>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</si>
  <si>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</si>
  <si>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</si>
  <si>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</si>
  <si>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</si>
  <si>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</si>
  <si>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</si>
  <si>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</si>
  <si>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</si>
  <si>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</si>
  <si>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</si>
  <si>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</si>
  <si>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</si>
  <si>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</si>
  <si>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</si>
  <si>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</si>
  <si>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</si>
  <si>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</si>
  <si>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</si>
  <si>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</si>
  <si>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</si>
  <si>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</si>
  <si>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</si>
  <si>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</si>
  <si>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</si>
  <si>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</si>
  <si>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</si>
  <si>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</si>
  <si>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</si>
  <si>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</si>
  <si>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</si>
  <si>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</si>
  <si>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</si>
  <si>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</si>
  <si>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</si>
  <si>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</si>
  <si>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</si>
  <si>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</si>
  <si>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</si>
  <si>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</si>
  <si>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</si>
  <si>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</si>
  <si>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</si>
  <si>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</si>
  <si>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</si>
  <si>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</si>
  <si>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</si>
  <si>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</si>
  <si>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</si>
  <si>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</si>
  <si>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</si>
  <si>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</si>
  <si>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</si>
  <si>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</si>
  <si>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</si>
  <si>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</si>
  <si>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</si>
  <si>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</si>
  <si>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</si>
  <si>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</si>
  <si>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</si>
  <si>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</si>
  <si>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</si>
  <si>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</si>
  <si>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</si>
  <si>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</si>
  <si>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</si>
  <si>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</si>
  <si>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</si>
  <si>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</si>
  <si>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</si>
  <si>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</si>
  <si>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</si>
  <si>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</si>
  <si>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</si>
  <si>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</si>
  <si>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</si>
  <si>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</si>
  <si>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</si>
  <si>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</si>
  <si>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</si>
  <si>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</si>
  <si>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</si>
  <si>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</si>
  <si>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</si>
  <si>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</si>
  <si>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</si>
  <si>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</si>
  <si>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</si>
  <si>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</si>
  <si>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</si>
  <si>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</si>
  <si>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</si>
  <si>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</si>
  <si>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</si>
  <si>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</si>
  <si>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</si>
  <si>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</si>
  <si>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</si>
  <si>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</si>
  <si>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</si>
  <si>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Прочие субсидии бюджетам сельских поселений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</si>
  <si>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</si>
  <si>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</si>
  <si>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</si>
  <si>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</si>
  <si>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</si>
  <si>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</si>
  <si>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</si>
  <si>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</si>
  <si>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</si>
  <si>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</si>
  <si>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</si>
  <si>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</si>
  <si>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</si>
  <si>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</si>
  <si>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</si>
  <si>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</si>
  <si>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</si>
  <si>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</si>
  <si>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</si>
  <si>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</si>
  <si>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</si>
  <si>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</si>
  <si>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</si>
  <si>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</si>
  <si>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</si>
  <si>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</si>
  <si>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</si>
  <si>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</si>
  <si>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</si>
  <si>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</si>
  <si>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</si>
  <si>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</si>
  <si>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</si>
  <si>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</si>
  <si>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</si>
  <si>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</si>
  <si>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</si>
  <si>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</si>
  <si>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</si>
  <si>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</si>
  <si>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</si>
  <si>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</si>
  <si>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</si>
  <si>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</si>
  <si>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от  29.07.2020  № 167</t>
  </si>
  <si>
    <t>от 29.07.2020 № 167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</si>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</sst>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M65"/>
  <sheetViews>
    <sheetView view="pageBreakPreview" topLeftCell="A48" zoomScaleNormal="100" zoomScaleSheetLayoutView="100" workbookViewId="0">
      <selection activeCell="K44" sqref="K44"/>
    </sheetView>
  </sheetViews>
  <sheetFormatPr defaultRowHeight="12.75" x14ac:dyDescent="0.2"/>
  <cols>
    <col min="1" max="1" width="3.85546875" style="245" customWidth="1"/>
    <col min="2" max="2" width="4.42578125" style="256" customWidth="1"/>
    <col min="3" max="3" width="2.5703125" style="256" customWidth="1"/>
    <col min="4" max="4" width="3.5703125" style="256" customWidth="1"/>
    <col min="5" max="5" width="3" style="256" customWidth="1"/>
    <col min="6" max="6" width="4.28515625" style="256" customWidth="1"/>
    <col min="7" max="7" width="4.140625" style="256" customWidth="1"/>
    <col min="8" max="8" width="5.140625" style="256" customWidth="1"/>
    <col min="9" max="9" width="5.7109375" style="256" customWidth="1"/>
    <col min="10" max="10" width="51.85546875" style="256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4" t="s">
        <v>181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73" t="s">
        <v>182</v>
      </c>
      <c r="L2" s="273"/>
      <c r="M2" s="273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73" t="s">
        <v>322</v>
      </c>
      <c r="L3" s="273"/>
      <c r="M3" s="273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5" t="s">
        <v>350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74" t="s">
        <v>183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184</v>
      </c>
    </row>
    <row r="9" spans="1:13" s="235" customFormat="1" ht="15" customHeight="1" x14ac:dyDescent="0.2">
      <c r="A9" s="275" t="s">
        <v>185</v>
      </c>
      <c r="B9" s="276" t="s">
        <v>186</v>
      </c>
      <c r="C9" s="277"/>
      <c r="D9" s="277"/>
      <c r="E9" s="277"/>
      <c r="F9" s="277"/>
      <c r="G9" s="277"/>
      <c r="H9" s="277"/>
      <c r="I9" s="278"/>
      <c r="J9" s="279" t="s">
        <v>187</v>
      </c>
      <c r="K9" s="280" t="s">
        <v>188</v>
      </c>
      <c r="L9" s="280" t="s">
        <v>189</v>
      </c>
      <c r="M9" s="280" t="s">
        <v>190</v>
      </c>
    </row>
    <row r="10" spans="1:13" s="235" customFormat="1" ht="138" customHeight="1" x14ac:dyDescent="0.2">
      <c r="A10" s="275"/>
      <c r="B10" s="237" t="s">
        <v>191</v>
      </c>
      <c r="C10" s="237" t="s">
        <v>192</v>
      </c>
      <c r="D10" s="237" t="s">
        <v>193</v>
      </c>
      <c r="E10" s="237" t="s">
        <v>194</v>
      </c>
      <c r="F10" s="237" t="s">
        <v>195</v>
      </c>
      <c r="G10" s="237" t="s">
        <v>196</v>
      </c>
      <c r="H10" s="237" t="s">
        <v>197</v>
      </c>
      <c r="I10" s="237" t="s">
        <v>198</v>
      </c>
      <c r="J10" s="280"/>
      <c r="K10" s="280"/>
      <c r="L10" s="280"/>
      <c r="M10" s="280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199</v>
      </c>
      <c r="B12" s="242" t="s">
        <v>200</v>
      </c>
      <c r="C12" s="242" t="s">
        <v>199</v>
      </c>
      <c r="D12" s="242" t="s">
        <v>201</v>
      </c>
      <c r="E12" s="242" t="s">
        <v>201</v>
      </c>
      <c r="F12" s="242" t="s">
        <v>200</v>
      </c>
      <c r="G12" s="242" t="s">
        <v>201</v>
      </c>
      <c r="H12" s="242" t="s">
        <v>202</v>
      </c>
      <c r="I12" s="242" t="s">
        <v>200</v>
      </c>
      <c r="J12" s="243" t="s">
        <v>203</v>
      </c>
      <c r="K12" s="244">
        <f>SUM(K13,K35,K42)</f>
        <v>7397.94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204</v>
      </c>
      <c r="B13" s="242" t="s">
        <v>205</v>
      </c>
      <c r="C13" s="242" t="s">
        <v>199</v>
      </c>
      <c r="D13" s="242" t="s">
        <v>206</v>
      </c>
      <c r="E13" s="242" t="s">
        <v>201</v>
      </c>
      <c r="F13" s="242" t="s">
        <v>200</v>
      </c>
      <c r="G13" s="242" t="s">
        <v>201</v>
      </c>
      <c r="H13" s="242" t="s">
        <v>202</v>
      </c>
      <c r="I13" s="242" t="s">
        <v>200</v>
      </c>
      <c r="J13" s="243" t="s">
        <v>207</v>
      </c>
      <c r="K13" s="244">
        <f>SUM(K14,K16,K21,K24,K32)</f>
        <v>7048.5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208</v>
      </c>
      <c r="B14" s="242" t="s">
        <v>205</v>
      </c>
      <c r="C14" s="242" t="s">
        <v>199</v>
      </c>
      <c r="D14" s="242" t="s">
        <v>206</v>
      </c>
      <c r="E14" s="242" t="s">
        <v>209</v>
      </c>
      <c r="F14" s="242" t="s">
        <v>200</v>
      </c>
      <c r="G14" s="242" t="s">
        <v>206</v>
      </c>
      <c r="H14" s="242" t="s">
        <v>202</v>
      </c>
      <c r="I14" s="242" t="s">
        <v>210</v>
      </c>
      <c r="J14" s="246" t="s">
        <v>211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212</v>
      </c>
      <c r="B15" s="242" t="s">
        <v>205</v>
      </c>
      <c r="C15" s="242" t="s">
        <v>199</v>
      </c>
      <c r="D15" s="242" t="s">
        <v>206</v>
      </c>
      <c r="E15" s="242" t="s">
        <v>209</v>
      </c>
      <c r="F15" s="242" t="s">
        <v>213</v>
      </c>
      <c r="G15" s="242" t="s">
        <v>206</v>
      </c>
      <c r="H15" s="242" t="s">
        <v>202</v>
      </c>
      <c r="I15" s="242" t="s">
        <v>210</v>
      </c>
      <c r="J15" s="246" t="s">
        <v>214</v>
      </c>
      <c r="K15" s="257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215</v>
      </c>
      <c r="B16" s="242" t="s">
        <v>200</v>
      </c>
      <c r="C16" s="242" t="s">
        <v>199</v>
      </c>
      <c r="D16" s="242" t="s">
        <v>216</v>
      </c>
      <c r="E16" s="242" t="s">
        <v>201</v>
      </c>
      <c r="F16" s="242" t="s">
        <v>200</v>
      </c>
      <c r="G16" s="242" t="s">
        <v>201</v>
      </c>
      <c r="H16" s="242" t="s">
        <v>202</v>
      </c>
      <c r="I16" s="242" t="s">
        <v>200</v>
      </c>
      <c r="J16" s="243" t="s">
        <v>217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218</v>
      </c>
      <c r="B17" s="242" t="s">
        <v>219</v>
      </c>
      <c r="C17" s="242" t="s">
        <v>199</v>
      </c>
      <c r="D17" s="242" t="s">
        <v>216</v>
      </c>
      <c r="E17" s="242" t="s">
        <v>209</v>
      </c>
      <c r="F17" s="242" t="s">
        <v>220</v>
      </c>
      <c r="G17" s="242" t="s">
        <v>206</v>
      </c>
      <c r="H17" s="242" t="s">
        <v>202</v>
      </c>
      <c r="I17" s="242" t="s">
        <v>210</v>
      </c>
      <c r="J17" s="246" t="s">
        <v>221</v>
      </c>
      <c r="K17" s="257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222</v>
      </c>
      <c r="B18" s="242" t="s">
        <v>219</v>
      </c>
      <c r="C18" s="242" t="s">
        <v>199</v>
      </c>
      <c r="D18" s="242" t="s">
        <v>216</v>
      </c>
      <c r="E18" s="242" t="s">
        <v>209</v>
      </c>
      <c r="F18" s="242" t="s">
        <v>223</v>
      </c>
      <c r="G18" s="242" t="s">
        <v>206</v>
      </c>
      <c r="H18" s="242" t="s">
        <v>202</v>
      </c>
      <c r="I18" s="242" t="s">
        <v>210</v>
      </c>
      <c r="J18" s="246" t="s">
        <v>224</v>
      </c>
      <c r="K18" s="257">
        <v>3.5</v>
      </c>
      <c r="L18" s="247">
        <v>3.6</v>
      </c>
      <c r="M18" s="247">
        <v>3.7</v>
      </c>
    </row>
    <row r="19" spans="1:13" ht="105" customHeight="1" x14ac:dyDescent="0.2">
      <c r="A19" s="241" t="s">
        <v>225</v>
      </c>
      <c r="B19" s="242" t="s">
        <v>219</v>
      </c>
      <c r="C19" s="242" t="s">
        <v>199</v>
      </c>
      <c r="D19" s="242" t="s">
        <v>216</v>
      </c>
      <c r="E19" s="242" t="s">
        <v>209</v>
      </c>
      <c r="F19" s="242" t="s">
        <v>226</v>
      </c>
      <c r="G19" s="242" t="s">
        <v>206</v>
      </c>
      <c r="H19" s="242" t="s">
        <v>202</v>
      </c>
      <c r="I19" s="242" t="s">
        <v>210</v>
      </c>
      <c r="J19" s="246" t="s">
        <v>227</v>
      </c>
      <c r="K19" s="257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228</v>
      </c>
      <c r="B20" s="242" t="s">
        <v>219</v>
      </c>
      <c r="C20" s="242" t="s">
        <v>199</v>
      </c>
      <c r="D20" s="242" t="s">
        <v>216</v>
      </c>
      <c r="E20" s="242" t="s">
        <v>209</v>
      </c>
      <c r="F20" s="242" t="s">
        <v>229</v>
      </c>
      <c r="G20" s="242" t="s">
        <v>206</v>
      </c>
      <c r="H20" s="242" t="s">
        <v>202</v>
      </c>
      <c r="I20" s="242" t="s">
        <v>210</v>
      </c>
      <c r="J20" s="246" t="s">
        <v>230</v>
      </c>
      <c r="K20" s="257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231</v>
      </c>
      <c r="B21" s="242" t="s">
        <v>205</v>
      </c>
      <c r="C21" s="242" t="s">
        <v>199</v>
      </c>
      <c r="D21" s="242" t="s">
        <v>232</v>
      </c>
      <c r="E21" s="242" t="s">
        <v>201</v>
      </c>
      <c r="F21" s="242" t="s">
        <v>200</v>
      </c>
      <c r="G21" s="242" t="s">
        <v>201</v>
      </c>
      <c r="H21" s="242" t="s">
        <v>202</v>
      </c>
      <c r="I21" s="242" t="s">
        <v>200</v>
      </c>
      <c r="J21" s="243" t="s">
        <v>233</v>
      </c>
      <c r="K21" s="244">
        <f t="shared" ref="K21:M22" si="0">SUM(K22)</f>
        <v>165.8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261</v>
      </c>
      <c r="B22" s="248" t="s">
        <v>205</v>
      </c>
      <c r="C22" s="248" t="s">
        <v>199</v>
      </c>
      <c r="D22" s="248" t="s">
        <v>232</v>
      </c>
      <c r="E22" s="248" t="s">
        <v>216</v>
      </c>
      <c r="F22" s="248" t="s">
        <v>200</v>
      </c>
      <c r="G22" s="248" t="s">
        <v>206</v>
      </c>
      <c r="H22" s="248" t="s">
        <v>202</v>
      </c>
      <c r="I22" s="248" t="s">
        <v>210</v>
      </c>
      <c r="J22" s="249" t="s">
        <v>235</v>
      </c>
      <c r="K22" s="250">
        <f t="shared" si="0"/>
        <v>165.8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326</v>
      </c>
      <c r="B23" s="248" t="s">
        <v>205</v>
      </c>
      <c r="C23" s="248" t="s">
        <v>199</v>
      </c>
      <c r="D23" s="248" t="s">
        <v>232</v>
      </c>
      <c r="E23" s="248" t="s">
        <v>216</v>
      </c>
      <c r="F23" s="248" t="s">
        <v>213</v>
      </c>
      <c r="G23" s="248" t="s">
        <v>206</v>
      </c>
      <c r="H23" s="248" t="s">
        <v>202</v>
      </c>
      <c r="I23" s="248" t="s">
        <v>210</v>
      </c>
      <c r="J23" s="251" t="s">
        <v>235</v>
      </c>
      <c r="K23" s="257">
        <f>160.3+5.5</f>
        <v>165.8</v>
      </c>
      <c r="L23" s="252">
        <v>165.4</v>
      </c>
      <c r="M23" s="252">
        <v>170.7</v>
      </c>
    </row>
    <row r="24" spans="1:13" ht="14.25" customHeight="1" x14ac:dyDescent="0.2">
      <c r="A24" s="241" t="s">
        <v>281</v>
      </c>
      <c r="B24" s="242" t="s">
        <v>205</v>
      </c>
      <c r="C24" s="242" t="s">
        <v>199</v>
      </c>
      <c r="D24" s="242" t="s">
        <v>238</v>
      </c>
      <c r="E24" s="242" t="s">
        <v>201</v>
      </c>
      <c r="F24" s="242" t="s">
        <v>200</v>
      </c>
      <c r="G24" s="242" t="s">
        <v>201</v>
      </c>
      <c r="H24" s="242" t="s">
        <v>202</v>
      </c>
      <c r="I24" s="242" t="s">
        <v>200</v>
      </c>
      <c r="J24" s="243" t="s">
        <v>239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 t="s">
        <v>327</v>
      </c>
      <c r="B25" s="242" t="s">
        <v>205</v>
      </c>
      <c r="C25" s="242" t="s">
        <v>199</v>
      </c>
      <c r="D25" s="242" t="s">
        <v>238</v>
      </c>
      <c r="E25" s="242" t="s">
        <v>206</v>
      </c>
      <c r="F25" s="242" t="s">
        <v>200</v>
      </c>
      <c r="G25" s="242" t="s">
        <v>201</v>
      </c>
      <c r="H25" s="242" t="s">
        <v>202</v>
      </c>
      <c r="I25" s="242" t="s">
        <v>210</v>
      </c>
      <c r="J25" s="253" t="s">
        <v>240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 t="s">
        <v>234</v>
      </c>
      <c r="B26" s="242" t="s">
        <v>205</v>
      </c>
      <c r="C26" s="242" t="s">
        <v>199</v>
      </c>
      <c r="D26" s="242" t="s">
        <v>238</v>
      </c>
      <c r="E26" s="242" t="s">
        <v>206</v>
      </c>
      <c r="F26" s="242" t="s">
        <v>241</v>
      </c>
      <c r="G26" s="242" t="s">
        <v>231</v>
      </c>
      <c r="H26" s="242" t="s">
        <v>202</v>
      </c>
      <c r="I26" s="242" t="s">
        <v>210</v>
      </c>
      <c r="J26" s="246" t="s">
        <v>242</v>
      </c>
      <c r="K26" s="258">
        <v>598.29999999999995</v>
      </c>
      <c r="L26" s="244">
        <v>658.1</v>
      </c>
      <c r="M26" s="244">
        <v>723.9</v>
      </c>
    </row>
    <row r="27" spans="1:13" ht="17.45" customHeight="1" x14ac:dyDescent="0.2">
      <c r="A27" s="241" t="s">
        <v>236</v>
      </c>
      <c r="B27" s="242" t="s">
        <v>205</v>
      </c>
      <c r="C27" s="242" t="s">
        <v>199</v>
      </c>
      <c r="D27" s="242" t="s">
        <v>238</v>
      </c>
      <c r="E27" s="242" t="s">
        <v>201</v>
      </c>
      <c r="F27" s="242" t="s">
        <v>200</v>
      </c>
      <c r="G27" s="242" t="s">
        <v>201</v>
      </c>
      <c r="H27" s="242" t="s">
        <v>202</v>
      </c>
      <c r="I27" s="242" t="s">
        <v>210</v>
      </c>
      <c r="J27" s="253" t="s">
        <v>243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 t="s">
        <v>328</v>
      </c>
      <c r="B28" s="242" t="s">
        <v>205</v>
      </c>
      <c r="C28" s="242" t="s">
        <v>199</v>
      </c>
      <c r="D28" s="242" t="s">
        <v>238</v>
      </c>
      <c r="E28" s="242" t="s">
        <v>238</v>
      </c>
      <c r="F28" s="242" t="s">
        <v>241</v>
      </c>
      <c r="G28" s="242" t="s">
        <v>201</v>
      </c>
      <c r="H28" s="242" t="s">
        <v>202</v>
      </c>
      <c r="I28" s="242" t="s">
        <v>210</v>
      </c>
      <c r="J28" s="246" t="s">
        <v>244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 t="s">
        <v>329</v>
      </c>
      <c r="B29" s="242" t="s">
        <v>205</v>
      </c>
      <c r="C29" s="242" t="s">
        <v>199</v>
      </c>
      <c r="D29" s="242" t="s">
        <v>238</v>
      </c>
      <c r="E29" s="242" t="s">
        <v>238</v>
      </c>
      <c r="F29" s="242" t="s">
        <v>245</v>
      </c>
      <c r="G29" s="242" t="s">
        <v>231</v>
      </c>
      <c r="H29" s="242" t="s">
        <v>202</v>
      </c>
      <c r="I29" s="242" t="s">
        <v>210</v>
      </c>
      <c r="J29" s="246" t="s">
        <v>246</v>
      </c>
      <c r="K29" s="258">
        <v>2130.6999999999998</v>
      </c>
      <c r="L29" s="244">
        <v>1931.3</v>
      </c>
      <c r="M29" s="244">
        <v>1757</v>
      </c>
    </row>
    <row r="30" spans="1:13" ht="21.95" customHeight="1" x14ac:dyDescent="0.2">
      <c r="A30" s="241" t="s">
        <v>237</v>
      </c>
      <c r="B30" s="242" t="s">
        <v>205</v>
      </c>
      <c r="C30" s="242" t="s">
        <v>199</v>
      </c>
      <c r="D30" s="242" t="s">
        <v>238</v>
      </c>
      <c r="E30" s="242" t="s">
        <v>238</v>
      </c>
      <c r="F30" s="242" t="s">
        <v>247</v>
      </c>
      <c r="G30" s="242" t="s">
        <v>201</v>
      </c>
      <c r="H30" s="242" t="s">
        <v>202</v>
      </c>
      <c r="I30" s="242" t="s">
        <v>210</v>
      </c>
      <c r="J30" s="246" t="s">
        <v>248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 t="s">
        <v>301</v>
      </c>
      <c r="B31" s="242" t="s">
        <v>205</v>
      </c>
      <c r="C31" s="242" t="s">
        <v>199</v>
      </c>
      <c r="D31" s="242" t="s">
        <v>238</v>
      </c>
      <c r="E31" s="242" t="s">
        <v>238</v>
      </c>
      <c r="F31" s="242" t="s">
        <v>249</v>
      </c>
      <c r="G31" s="242" t="s">
        <v>231</v>
      </c>
      <c r="H31" s="242" t="s">
        <v>202</v>
      </c>
      <c r="I31" s="242" t="s">
        <v>210</v>
      </c>
      <c r="J31" s="246" t="s">
        <v>250</v>
      </c>
      <c r="K31" s="258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330</v>
      </c>
      <c r="B32" s="242" t="s">
        <v>180</v>
      </c>
      <c r="C32" s="242" t="s">
        <v>199</v>
      </c>
      <c r="D32" s="242" t="s">
        <v>252</v>
      </c>
      <c r="E32" s="242" t="s">
        <v>201</v>
      </c>
      <c r="F32" s="242" t="s">
        <v>200</v>
      </c>
      <c r="G32" s="242" t="s">
        <v>201</v>
      </c>
      <c r="H32" s="242" t="s">
        <v>202</v>
      </c>
      <c r="I32" s="242" t="s">
        <v>200</v>
      </c>
      <c r="J32" s="243" t="s">
        <v>253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331</v>
      </c>
      <c r="B33" s="248" t="s">
        <v>180</v>
      </c>
      <c r="C33" s="242" t="s">
        <v>199</v>
      </c>
      <c r="D33" s="242" t="s">
        <v>252</v>
      </c>
      <c r="E33" s="242" t="s">
        <v>255</v>
      </c>
      <c r="F33" s="242" t="s">
        <v>200</v>
      </c>
      <c r="G33" s="242" t="s">
        <v>206</v>
      </c>
      <c r="H33" s="242" t="s">
        <v>202</v>
      </c>
      <c r="I33" s="242" t="s">
        <v>210</v>
      </c>
      <c r="J33" s="246" t="s">
        <v>256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251</v>
      </c>
      <c r="B34" s="248" t="s">
        <v>180</v>
      </c>
      <c r="C34" s="242" t="s">
        <v>199</v>
      </c>
      <c r="D34" s="242" t="s">
        <v>252</v>
      </c>
      <c r="E34" s="242" t="s">
        <v>255</v>
      </c>
      <c r="F34" s="242" t="s">
        <v>258</v>
      </c>
      <c r="G34" s="242" t="s">
        <v>206</v>
      </c>
      <c r="H34" s="242" t="s">
        <v>202</v>
      </c>
      <c r="I34" s="242" t="s">
        <v>210</v>
      </c>
      <c r="J34" s="246" t="s">
        <v>259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254</v>
      </c>
      <c r="B35" s="242" t="s">
        <v>180</v>
      </c>
      <c r="C35" s="242" t="s">
        <v>199</v>
      </c>
      <c r="D35" s="242" t="s">
        <v>261</v>
      </c>
      <c r="E35" s="242" t="s">
        <v>201</v>
      </c>
      <c r="F35" s="242" t="s">
        <v>200</v>
      </c>
      <c r="G35" s="242" t="s">
        <v>201</v>
      </c>
      <c r="H35" s="242" t="s">
        <v>202</v>
      </c>
      <c r="I35" s="242" t="s">
        <v>200</v>
      </c>
      <c r="J35" s="243" t="s">
        <v>262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257</v>
      </c>
      <c r="B36" s="248" t="s">
        <v>180</v>
      </c>
      <c r="C36" s="242" t="s">
        <v>199</v>
      </c>
      <c r="D36" s="242" t="s">
        <v>261</v>
      </c>
      <c r="E36" s="242" t="s">
        <v>232</v>
      </c>
      <c r="F36" s="242" t="s">
        <v>258</v>
      </c>
      <c r="G36" s="242" t="s">
        <v>201</v>
      </c>
      <c r="H36" s="242" t="s">
        <v>202</v>
      </c>
      <c r="I36" s="242" t="s">
        <v>264</v>
      </c>
      <c r="J36" s="246" t="s">
        <v>265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260</v>
      </c>
      <c r="B37" s="242" t="s">
        <v>180</v>
      </c>
      <c r="C37" s="242" t="s">
        <v>199</v>
      </c>
      <c r="D37" s="242" t="s">
        <v>261</v>
      </c>
      <c r="E37" s="242" t="s">
        <v>232</v>
      </c>
      <c r="F37" s="242" t="s">
        <v>267</v>
      </c>
      <c r="G37" s="242" t="s">
        <v>231</v>
      </c>
      <c r="H37" s="242" t="s">
        <v>202</v>
      </c>
      <c r="I37" s="242" t="s">
        <v>264</v>
      </c>
      <c r="J37" s="246" t="s">
        <v>268</v>
      </c>
      <c r="K37" s="247"/>
      <c r="L37" s="247"/>
      <c r="M37" s="247"/>
    </row>
    <row r="38" spans="1:13" ht="78.75" customHeight="1" x14ac:dyDescent="0.2">
      <c r="A38" s="241" t="s">
        <v>332</v>
      </c>
      <c r="B38" s="242" t="s">
        <v>180</v>
      </c>
      <c r="C38" s="242" t="s">
        <v>199</v>
      </c>
      <c r="D38" s="242" t="s">
        <v>261</v>
      </c>
      <c r="E38" s="242" t="s">
        <v>232</v>
      </c>
      <c r="F38" s="242" t="s">
        <v>241</v>
      </c>
      <c r="G38" s="242" t="s">
        <v>201</v>
      </c>
      <c r="H38" s="242" t="s">
        <v>202</v>
      </c>
      <c r="I38" s="242" t="s">
        <v>264</v>
      </c>
      <c r="J38" s="246" t="s">
        <v>270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333</v>
      </c>
      <c r="B39" s="242" t="s">
        <v>180</v>
      </c>
      <c r="C39" s="242" t="s">
        <v>199</v>
      </c>
      <c r="D39" s="242" t="s">
        <v>261</v>
      </c>
      <c r="E39" s="242" t="s">
        <v>232</v>
      </c>
      <c r="F39" s="242" t="s">
        <v>272</v>
      </c>
      <c r="G39" s="242" t="s">
        <v>231</v>
      </c>
      <c r="H39" s="242" t="s">
        <v>202</v>
      </c>
      <c r="I39" s="242" t="s">
        <v>264</v>
      </c>
      <c r="J39" s="246" t="s">
        <v>273</v>
      </c>
      <c r="K39" s="257">
        <v>240</v>
      </c>
      <c r="L39" s="255">
        <v>240</v>
      </c>
      <c r="M39" s="247">
        <v>240</v>
      </c>
    </row>
    <row r="40" spans="1:13" ht="72.599999999999994" hidden="1" customHeight="1" x14ac:dyDescent="0.2">
      <c r="A40" s="241" t="s">
        <v>303</v>
      </c>
      <c r="B40" s="248" t="s">
        <v>180</v>
      </c>
      <c r="C40" s="242" t="s">
        <v>199</v>
      </c>
      <c r="D40" s="242" t="s">
        <v>261</v>
      </c>
      <c r="E40" s="242" t="s">
        <v>275</v>
      </c>
      <c r="F40" s="242" t="s">
        <v>276</v>
      </c>
      <c r="G40" s="242" t="s">
        <v>201</v>
      </c>
      <c r="H40" s="242" t="s">
        <v>202</v>
      </c>
      <c r="I40" s="242" t="s">
        <v>264</v>
      </c>
      <c r="J40" s="246" t="s">
        <v>277</v>
      </c>
      <c r="K40" s="247">
        <f>SUM(K41)</f>
        <v>0</v>
      </c>
      <c r="L40" s="255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306</v>
      </c>
      <c r="B41" s="242" t="s">
        <v>180</v>
      </c>
      <c r="C41" s="242" t="s">
        <v>199</v>
      </c>
      <c r="D41" s="242" t="s">
        <v>261</v>
      </c>
      <c r="E41" s="242" t="s">
        <v>275</v>
      </c>
      <c r="F41" s="242" t="s">
        <v>276</v>
      </c>
      <c r="G41" s="242" t="s">
        <v>231</v>
      </c>
      <c r="H41" s="242" t="s">
        <v>202</v>
      </c>
      <c r="I41" s="242" t="s">
        <v>264</v>
      </c>
      <c r="J41" s="246" t="s">
        <v>279</v>
      </c>
      <c r="K41" s="247"/>
      <c r="L41" s="255"/>
      <c r="M41" s="247"/>
    </row>
    <row r="42" spans="1:13" ht="28.5" customHeight="1" x14ac:dyDescent="0.2">
      <c r="A42" s="241" t="s">
        <v>263</v>
      </c>
      <c r="B42" s="242" t="s">
        <v>180</v>
      </c>
      <c r="C42" s="242" t="s">
        <v>199</v>
      </c>
      <c r="D42" s="242" t="s">
        <v>281</v>
      </c>
      <c r="E42" s="242" t="s">
        <v>201</v>
      </c>
      <c r="F42" s="242" t="s">
        <v>200</v>
      </c>
      <c r="G42" s="242" t="s">
        <v>201</v>
      </c>
      <c r="H42" s="242" t="s">
        <v>202</v>
      </c>
      <c r="I42" s="242" t="s">
        <v>200</v>
      </c>
      <c r="J42" s="243" t="s">
        <v>282</v>
      </c>
      <c r="K42" s="244">
        <f>SUM(K43,K45)</f>
        <v>109.44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266</v>
      </c>
      <c r="B43" s="242" t="s">
        <v>180</v>
      </c>
      <c r="C43" s="242" t="s">
        <v>199</v>
      </c>
      <c r="D43" s="242" t="s">
        <v>281</v>
      </c>
      <c r="E43" s="242" t="s">
        <v>201</v>
      </c>
      <c r="F43" s="242" t="s">
        <v>200</v>
      </c>
      <c r="G43" s="242" t="s">
        <v>201</v>
      </c>
      <c r="H43" s="242" t="s">
        <v>202</v>
      </c>
      <c r="I43" s="242" t="s">
        <v>284</v>
      </c>
      <c r="J43" s="246" t="s">
        <v>285</v>
      </c>
      <c r="K43" s="247">
        <f>SUM(K44)</f>
        <v>30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269</v>
      </c>
      <c r="B44" s="242" t="s">
        <v>180</v>
      </c>
      <c r="C44" s="242" t="s">
        <v>199</v>
      </c>
      <c r="D44" s="242" t="s">
        <v>281</v>
      </c>
      <c r="E44" s="242" t="s">
        <v>209</v>
      </c>
      <c r="F44" s="242" t="s">
        <v>287</v>
      </c>
      <c r="G44" s="242" t="s">
        <v>231</v>
      </c>
      <c r="H44" s="242" t="s">
        <v>202</v>
      </c>
      <c r="I44" s="242" t="s">
        <v>284</v>
      </c>
      <c r="J44" s="246" t="s">
        <v>288</v>
      </c>
      <c r="K44" s="257">
        <f>181.2-151.2</f>
        <v>30</v>
      </c>
      <c r="L44" s="247">
        <v>189.7</v>
      </c>
      <c r="M44" s="247">
        <v>197.8</v>
      </c>
    </row>
    <row r="45" spans="1:13" ht="22.5" customHeight="1" x14ac:dyDescent="0.2">
      <c r="A45" s="241" t="s">
        <v>271</v>
      </c>
      <c r="B45" s="248" t="s">
        <v>180</v>
      </c>
      <c r="C45" s="242" t="s">
        <v>199</v>
      </c>
      <c r="D45" s="242" t="s">
        <v>281</v>
      </c>
      <c r="E45" s="242" t="s">
        <v>209</v>
      </c>
      <c r="F45" s="242" t="s">
        <v>290</v>
      </c>
      <c r="G45" s="242" t="s">
        <v>201</v>
      </c>
      <c r="H45" s="242" t="s">
        <v>202</v>
      </c>
      <c r="I45" s="242" t="s">
        <v>284</v>
      </c>
      <c r="J45" s="246" t="s">
        <v>291</v>
      </c>
      <c r="K45" s="247">
        <f>SUM(K46)</f>
        <v>79.44</v>
      </c>
      <c r="L45" s="247">
        <f>SUM(L46)</f>
        <v>0</v>
      </c>
      <c r="M45" s="247">
        <f>SUM(M46)</f>
        <v>0</v>
      </c>
    </row>
    <row r="46" spans="1:13" ht="30.95" customHeight="1" x14ac:dyDescent="0.2">
      <c r="A46" s="241" t="s">
        <v>274</v>
      </c>
      <c r="B46" s="242" t="s">
        <v>180</v>
      </c>
      <c r="C46" s="242" t="s">
        <v>199</v>
      </c>
      <c r="D46" s="242" t="s">
        <v>281</v>
      </c>
      <c r="E46" s="242" t="s">
        <v>209</v>
      </c>
      <c r="F46" s="242" t="s">
        <v>293</v>
      </c>
      <c r="G46" s="242" t="s">
        <v>231</v>
      </c>
      <c r="H46" s="242" t="s">
        <v>202</v>
      </c>
      <c r="I46" s="242" t="s">
        <v>284</v>
      </c>
      <c r="J46" s="246" t="s">
        <v>294</v>
      </c>
      <c r="K46" s="247">
        <v>79.44</v>
      </c>
      <c r="L46" s="247"/>
      <c r="M46" s="247"/>
    </row>
    <row r="47" spans="1:13" ht="15" customHeight="1" x14ac:dyDescent="0.2">
      <c r="A47" s="241" t="s">
        <v>278</v>
      </c>
      <c r="B47" s="242" t="s">
        <v>180</v>
      </c>
      <c r="C47" s="242" t="s">
        <v>204</v>
      </c>
      <c r="D47" s="242" t="s">
        <v>201</v>
      </c>
      <c r="E47" s="242" t="s">
        <v>201</v>
      </c>
      <c r="F47" s="242" t="s">
        <v>200</v>
      </c>
      <c r="G47" s="242" t="s">
        <v>201</v>
      </c>
      <c r="H47" s="242" t="s">
        <v>202</v>
      </c>
      <c r="I47" s="242" t="s">
        <v>200</v>
      </c>
      <c r="J47" s="243" t="s">
        <v>295</v>
      </c>
      <c r="K47" s="244">
        <f>SUM(K48,K63,K61)</f>
        <v>10001</v>
      </c>
      <c r="L47" s="244">
        <f>SUM(L48,L63)</f>
        <v>3280</v>
      </c>
      <c r="M47" s="244">
        <f>SUM(M48,M63)</f>
        <v>2118.9</v>
      </c>
    </row>
    <row r="48" spans="1:13" ht="27.75" customHeight="1" x14ac:dyDescent="0.2">
      <c r="A48" s="241" t="s">
        <v>334</v>
      </c>
      <c r="B48" s="242" t="s">
        <v>180</v>
      </c>
      <c r="C48" s="242" t="s">
        <v>204</v>
      </c>
      <c r="D48" s="242" t="s">
        <v>209</v>
      </c>
      <c r="E48" s="242" t="s">
        <v>201</v>
      </c>
      <c r="F48" s="242" t="s">
        <v>200</v>
      </c>
      <c r="G48" s="242" t="s">
        <v>201</v>
      </c>
      <c r="H48" s="242" t="s">
        <v>202</v>
      </c>
      <c r="I48" s="242" t="s">
        <v>200</v>
      </c>
      <c r="J48" s="243" t="s">
        <v>296</v>
      </c>
      <c r="K48" s="244">
        <f>SUM(K49,K52,K54,K59)</f>
        <v>9949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335</v>
      </c>
      <c r="B49" s="242" t="s">
        <v>180</v>
      </c>
      <c r="C49" s="242" t="s">
        <v>204</v>
      </c>
      <c r="D49" s="242" t="s">
        <v>209</v>
      </c>
      <c r="E49" s="242" t="s">
        <v>234</v>
      </c>
      <c r="F49" s="242" t="s">
        <v>200</v>
      </c>
      <c r="G49" s="242" t="s">
        <v>201</v>
      </c>
      <c r="H49" s="242" t="s">
        <v>202</v>
      </c>
      <c r="I49" s="242" t="s">
        <v>297</v>
      </c>
      <c r="J49" s="243" t="s">
        <v>298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336</v>
      </c>
      <c r="B50" s="242" t="s">
        <v>180</v>
      </c>
      <c r="C50" s="242" t="s">
        <v>204</v>
      </c>
      <c r="D50" s="242" t="s">
        <v>209</v>
      </c>
      <c r="E50" s="242" t="s">
        <v>234</v>
      </c>
      <c r="F50" s="242" t="s">
        <v>180</v>
      </c>
      <c r="G50" s="242" t="s">
        <v>201</v>
      </c>
      <c r="H50" s="242" t="s">
        <v>202</v>
      </c>
      <c r="I50" s="242" t="s">
        <v>297</v>
      </c>
      <c r="J50" s="246" t="s">
        <v>299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314</v>
      </c>
      <c r="B51" s="242" t="s">
        <v>180</v>
      </c>
      <c r="C51" s="242" t="s">
        <v>204</v>
      </c>
      <c r="D51" s="242" t="s">
        <v>209</v>
      </c>
      <c r="E51" s="242" t="s">
        <v>234</v>
      </c>
      <c r="F51" s="242" t="s">
        <v>180</v>
      </c>
      <c r="G51" s="242" t="s">
        <v>231</v>
      </c>
      <c r="H51" s="242" t="s">
        <v>202</v>
      </c>
      <c r="I51" s="242" t="s">
        <v>297</v>
      </c>
      <c r="J51" s="246" t="s">
        <v>300</v>
      </c>
      <c r="K51" s="257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337</v>
      </c>
      <c r="B52" s="242" t="s">
        <v>180</v>
      </c>
      <c r="C52" s="242" t="s">
        <v>204</v>
      </c>
      <c r="D52" s="242" t="s">
        <v>209</v>
      </c>
      <c r="E52" s="242" t="s">
        <v>301</v>
      </c>
      <c r="F52" s="242" t="s">
        <v>200</v>
      </c>
      <c r="G52" s="242" t="s">
        <v>201</v>
      </c>
      <c r="H52" s="242" t="s">
        <v>202</v>
      </c>
      <c r="I52" s="242" t="s">
        <v>297</v>
      </c>
      <c r="J52" s="243" t="s">
        <v>302</v>
      </c>
      <c r="K52" s="244">
        <f>SUM(K53:K53)</f>
        <v>3346.9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338</v>
      </c>
      <c r="B53" s="242" t="s">
        <v>180</v>
      </c>
      <c r="C53" s="242" t="s">
        <v>204</v>
      </c>
      <c r="D53" s="242" t="s">
        <v>209</v>
      </c>
      <c r="E53" s="242" t="s">
        <v>303</v>
      </c>
      <c r="F53" s="242" t="s">
        <v>304</v>
      </c>
      <c r="G53" s="242" t="s">
        <v>231</v>
      </c>
      <c r="H53" s="242" t="s">
        <v>202</v>
      </c>
      <c r="I53" s="242" t="s">
        <v>297</v>
      </c>
      <c r="J53" s="246" t="s">
        <v>305</v>
      </c>
      <c r="K53" s="257">
        <f>2667.9+146.4+71.5+236.3+73.6+151.2</f>
        <v>3346.9</v>
      </c>
      <c r="L53" s="247">
        <v>0</v>
      </c>
      <c r="M53" s="247">
        <v>0</v>
      </c>
    </row>
    <row r="54" spans="1:13" ht="27" customHeight="1" x14ac:dyDescent="0.2">
      <c r="A54" s="241" t="s">
        <v>280</v>
      </c>
      <c r="B54" s="242" t="s">
        <v>180</v>
      </c>
      <c r="C54" s="242" t="s">
        <v>204</v>
      </c>
      <c r="D54" s="242" t="s">
        <v>209</v>
      </c>
      <c r="E54" s="242" t="s">
        <v>306</v>
      </c>
      <c r="F54" s="242" t="s">
        <v>200</v>
      </c>
      <c r="G54" s="242" t="s">
        <v>201</v>
      </c>
      <c r="H54" s="242" t="s">
        <v>202</v>
      </c>
      <c r="I54" s="242" t="s">
        <v>297</v>
      </c>
      <c r="J54" s="243" t="s">
        <v>307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339</v>
      </c>
      <c r="B55" s="242" t="s">
        <v>180</v>
      </c>
      <c r="C55" s="242" t="s">
        <v>204</v>
      </c>
      <c r="D55" s="242" t="s">
        <v>209</v>
      </c>
      <c r="E55" s="242" t="s">
        <v>306</v>
      </c>
      <c r="F55" s="242" t="s">
        <v>308</v>
      </c>
      <c r="G55" s="242" t="s">
        <v>201</v>
      </c>
      <c r="H55" s="242" t="s">
        <v>202</v>
      </c>
      <c r="I55" s="242" t="s">
        <v>297</v>
      </c>
      <c r="J55" s="246" t="s">
        <v>309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340</v>
      </c>
      <c r="B56" s="242" t="s">
        <v>180</v>
      </c>
      <c r="C56" s="242" t="s">
        <v>204</v>
      </c>
      <c r="D56" s="242" t="s">
        <v>209</v>
      </c>
      <c r="E56" s="242" t="s">
        <v>306</v>
      </c>
      <c r="F56" s="242" t="s">
        <v>308</v>
      </c>
      <c r="G56" s="242" t="s">
        <v>231</v>
      </c>
      <c r="H56" s="242" t="s">
        <v>202</v>
      </c>
      <c r="I56" s="242" t="s">
        <v>297</v>
      </c>
      <c r="J56" s="246" t="s">
        <v>310</v>
      </c>
      <c r="K56" s="257">
        <v>0.1</v>
      </c>
      <c r="L56" s="247">
        <v>0.1</v>
      </c>
      <c r="M56" s="247">
        <v>0.1</v>
      </c>
    </row>
    <row r="57" spans="1:13" ht="28.5" customHeight="1" x14ac:dyDescent="0.2">
      <c r="A57" s="241" t="s">
        <v>341</v>
      </c>
      <c r="B57" s="242" t="s">
        <v>180</v>
      </c>
      <c r="C57" s="242" t="s">
        <v>204</v>
      </c>
      <c r="D57" s="242" t="s">
        <v>209</v>
      </c>
      <c r="E57" s="242" t="s">
        <v>274</v>
      </c>
      <c r="F57" s="242" t="s">
        <v>311</v>
      </c>
      <c r="G57" s="242" t="s">
        <v>201</v>
      </c>
      <c r="H57" s="242" t="s">
        <v>202</v>
      </c>
      <c r="I57" s="242" t="s">
        <v>297</v>
      </c>
      <c r="J57" s="246" t="s">
        <v>312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283</v>
      </c>
      <c r="B58" s="242" t="s">
        <v>180</v>
      </c>
      <c r="C58" s="242" t="s">
        <v>204</v>
      </c>
      <c r="D58" s="242" t="s">
        <v>209</v>
      </c>
      <c r="E58" s="242" t="s">
        <v>274</v>
      </c>
      <c r="F58" s="242" t="s">
        <v>311</v>
      </c>
      <c r="G58" s="242" t="s">
        <v>231</v>
      </c>
      <c r="H58" s="242" t="s">
        <v>202</v>
      </c>
      <c r="I58" s="242" t="s">
        <v>297</v>
      </c>
      <c r="J58" s="246" t="s">
        <v>313</v>
      </c>
      <c r="K58" s="257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286</v>
      </c>
      <c r="B59" s="242" t="s">
        <v>180</v>
      </c>
      <c r="C59" s="242" t="s">
        <v>204</v>
      </c>
      <c r="D59" s="242" t="s">
        <v>209</v>
      </c>
      <c r="E59" s="242" t="s">
        <v>314</v>
      </c>
      <c r="F59" s="242" t="s">
        <v>200</v>
      </c>
      <c r="G59" s="242" t="s">
        <v>201</v>
      </c>
      <c r="H59" s="242" t="s">
        <v>202</v>
      </c>
      <c r="I59" s="242" t="s">
        <v>297</v>
      </c>
      <c r="J59" s="243" t="s">
        <v>27</v>
      </c>
      <c r="K59" s="244">
        <f>SUM(K60)</f>
        <v>1307.5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289</v>
      </c>
      <c r="B60" s="242" t="s">
        <v>180</v>
      </c>
      <c r="C60" s="242" t="s">
        <v>204</v>
      </c>
      <c r="D60" s="242" t="s">
        <v>209</v>
      </c>
      <c r="E60" s="242" t="s">
        <v>289</v>
      </c>
      <c r="F60" s="242" t="s">
        <v>304</v>
      </c>
      <c r="G60" s="242" t="s">
        <v>231</v>
      </c>
      <c r="H60" s="242" t="s">
        <v>202</v>
      </c>
      <c r="I60" s="242" t="s">
        <v>297</v>
      </c>
      <c r="J60" s="246" t="s">
        <v>315</v>
      </c>
      <c r="K60" s="257">
        <f>562.9+500+206+38.6</f>
        <v>1307.5</v>
      </c>
      <c r="L60" s="247">
        <v>0</v>
      </c>
      <c r="M60" s="247">
        <v>0</v>
      </c>
    </row>
    <row r="61" spans="1:13" ht="33.4" customHeight="1" x14ac:dyDescent="0.2">
      <c r="A61" s="241" t="s">
        <v>292</v>
      </c>
      <c r="B61" s="242" t="s">
        <v>180</v>
      </c>
      <c r="C61" s="242" t="s">
        <v>204</v>
      </c>
      <c r="D61" s="242" t="s">
        <v>255</v>
      </c>
      <c r="E61" s="242" t="s">
        <v>232</v>
      </c>
      <c r="F61" s="242" t="s">
        <v>200</v>
      </c>
      <c r="G61" s="242" t="s">
        <v>201</v>
      </c>
      <c r="H61" s="242" t="s">
        <v>202</v>
      </c>
      <c r="I61" s="242" t="s">
        <v>297</v>
      </c>
      <c r="J61" s="243" t="s">
        <v>325</v>
      </c>
      <c r="K61" s="244">
        <f>SUM(K62)</f>
        <v>2</v>
      </c>
      <c r="L61" s="244">
        <f t="shared" ref="L61:M61" si="3">SUM(L62)</f>
        <v>0</v>
      </c>
      <c r="M61" s="244">
        <f t="shared" si="3"/>
        <v>0</v>
      </c>
    </row>
    <row r="62" spans="1:13" ht="33.4" customHeight="1" x14ac:dyDescent="0.2">
      <c r="A62" s="241" t="s">
        <v>342</v>
      </c>
      <c r="B62" s="242" t="s">
        <v>180</v>
      </c>
      <c r="C62" s="242" t="s">
        <v>204</v>
      </c>
      <c r="D62" s="242" t="s">
        <v>255</v>
      </c>
      <c r="E62" s="242" t="s">
        <v>232</v>
      </c>
      <c r="F62" s="242" t="s">
        <v>323</v>
      </c>
      <c r="G62" s="242" t="s">
        <v>231</v>
      </c>
      <c r="H62" s="242" t="s">
        <v>202</v>
      </c>
      <c r="I62" s="242" t="s">
        <v>297</v>
      </c>
      <c r="J62" s="246" t="s">
        <v>324</v>
      </c>
      <c r="K62" s="257">
        <v>2</v>
      </c>
      <c r="L62" s="247">
        <v>0</v>
      </c>
      <c r="M62" s="247">
        <v>0</v>
      </c>
    </row>
    <row r="63" spans="1:13" ht="18.600000000000001" customHeight="1" x14ac:dyDescent="0.2">
      <c r="A63" s="241" t="s">
        <v>343</v>
      </c>
      <c r="B63" s="248" t="s">
        <v>180</v>
      </c>
      <c r="C63" s="242" t="s">
        <v>204</v>
      </c>
      <c r="D63" s="242" t="s">
        <v>316</v>
      </c>
      <c r="E63" s="242" t="s">
        <v>232</v>
      </c>
      <c r="F63" s="242" t="s">
        <v>200</v>
      </c>
      <c r="G63" s="242" t="s">
        <v>231</v>
      </c>
      <c r="H63" s="242" t="s">
        <v>202</v>
      </c>
      <c r="I63" s="242" t="s">
        <v>200</v>
      </c>
      <c r="J63" s="243" t="s">
        <v>317</v>
      </c>
      <c r="K63" s="244">
        <f>SUM(K64)</f>
        <v>50</v>
      </c>
      <c r="L63" s="244">
        <f>SUM(L64)</f>
        <v>0</v>
      </c>
      <c r="M63" s="244">
        <f>SUM(M64)</f>
        <v>0</v>
      </c>
    </row>
    <row r="64" spans="1:13" ht="27.75" customHeight="1" x14ac:dyDescent="0.2">
      <c r="A64" s="241" t="s">
        <v>344</v>
      </c>
      <c r="B64" s="242" t="s">
        <v>180</v>
      </c>
      <c r="C64" s="242" t="s">
        <v>204</v>
      </c>
      <c r="D64" s="242" t="s">
        <v>316</v>
      </c>
      <c r="E64" s="242" t="s">
        <v>232</v>
      </c>
      <c r="F64" s="242" t="s">
        <v>241</v>
      </c>
      <c r="G64" s="242" t="s">
        <v>231</v>
      </c>
      <c r="H64" s="242" t="s">
        <v>202</v>
      </c>
      <c r="I64" s="242" t="s">
        <v>297</v>
      </c>
      <c r="J64" s="246" t="s">
        <v>318</v>
      </c>
      <c r="K64" s="257">
        <v>50</v>
      </c>
      <c r="L64" s="247">
        <v>0</v>
      </c>
      <c r="M64" s="247">
        <v>0</v>
      </c>
    </row>
    <row r="65" spans="1:13" ht="15" customHeight="1" x14ac:dyDescent="0.2">
      <c r="A65" s="270" t="s">
        <v>319</v>
      </c>
      <c r="B65" s="271"/>
      <c r="C65" s="271"/>
      <c r="D65" s="271"/>
      <c r="E65" s="271"/>
      <c r="F65" s="271"/>
      <c r="G65" s="271"/>
      <c r="H65" s="271"/>
      <c r="I65" s="271"/>
      <c r="J65" s="272"/>
      <c r="K65" s="244">
        <f>SUM(K12,K47)</f>
        <v>17398.939999999999</v>
      </c>
      <c r="L65" s="244">
        <f>SUM(L12,L47)</f>
        <v>10668.74</v>
      </c>
      <c r="M65" s="244">
        <f>SUM(M12,M47)</f>
        <v>9521.8000000000011</v>
      </c>
    </row>
  </sheetData>
  <autoFilter ref="A11:M65">
    <filterColumn colId="10">
      <filters>
        <filter val="0,1"/>
        <filter val="1 065,3"/>
        <filter val="1 307,5"/>
        <filter val="1 503,5"/>
        <filter val="1 584,9"/>
        <filter val="165,8"/>
        <filter val="17 325,3"/>
        <filter val="181,2"/>
        <filter val="2 130,7"/>
        <filter val="2,0"/>
        <filter val="240,0"/>
        <filter val="248,5"/>
        <filter val="248,6"/>
        <filter val="260,6"/>
        <filter val="3 122,1"/>
        <filter val="3 196,0"/>
        <filter val="3 794,3"/>
        <filter val="3,5"/>
        <filter val="5 046,0"/>
        <filter val="50,0"/>
        <filter val="598,3"/>
        <filter val="689,0"/>
        <filter val="7 048,5"/>
        <filter val="7 549,1"/>
        <filter val="79,4"/>
        <filter val="-88,9"/>
        <filter val="899,9"/>
        <filter val="9 724,2"/>
        <filter val="9 776,2"/>
      </filters>
    </filterColumn>
  </autoFilter>
  <mergeCells count="10">
    <mergeCell ref="A65:J65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6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47"/>
  <sheetViews>
    <sheetView showGridLines="0" tabSelected="1" view="pageBreakPreview" topLeftCell="A100" zoomScaleSheetLayoutView="100" workbookViewId="0">
      <selection activeCell="J107" sqref="J107:K10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81" t="s">
        <v>82</v>
      </c>
      <c r="F1" s="281"/>
      <c r="G1" s="281"/>
      <c r="H1" s="282"/>
    </row>
    <row r="2" spans="1:11" ht="30.75" customHeight="1" x14ac:dyDescent="0.2">
      <c r="A2" s="102"/>
      <c r="B2" s="102"/>
      <c r="C2" s="102"/>
      <c r="D2" s="158"/>
      <c r="E2" s="159"/>
      <c r="F2" s="286" t="s">
        <v>128</v>
      </c>
      <c r="G2" s="287"/>
      <c r="H2" s="287"/>
    </row>
    <row r="3" spans="1:11" x14ac:dyDescent="0.2">
      <c r="A3" s="102"/>
      <c r="B3" s="102"/>
      <c r="C3" s="102"/>
      <c r="D3" s="283" t="s">
        <v>351</v>
      </c>
      <c r="E3" s="284"/>
      <c r="F3" s="284"/>
      <c r="G3" s="284"/>
      <c r="H3" s="284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5" t="s">
        <v>124</v>
      </c>
      <c r="B5" s="285"/>
      <c r="C5" s="285"/>
      <c r="D5" s="285"/>
      <c r="E5" s="285"/>
      <c r="F5" s="285"/>
      <c r="G5" s="285"/>
      <c r="H5" s="285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90" t="s">
        <v>0</v>
      </c>
      <c r="B8" s="290" t="s">
        <v>1</v>
      </c>
      <c r="C8" s="290" t="s">
        <v>2</v>
      </c>
      <c r="D8" s="290" t="s">
        <v>3</v>
      </c>
      <c r="E8" s="290" t="s">
        <v>4</v>
      </c>
      <c r="F8" s="288" t="s">
        <v>118</v>
      </c>
      <c r="G8" s="289"/>
      <c r="H8" s="289"/>
    </row>
    <row r="9" spans="1:11" ht="24.75" customHeight="1" x14ac:dyDescent="0.2">
      <c r="A9" s="291"/>
      <c r="B9" s="291"/>
      <c r="C9" s="291"/>
      <c r="D9" s="291"/>
      <c r="E9" s="291"/>
      <c r="F9" s="152" t="s">
        <v>120</v>
      </c>
      <c r="G9" s="152" t="s">
        <v>116</v>
      </c>
      <c r="H9" s="152" t="s">
        <v>117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5371.3999999999987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9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3779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3779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0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720.1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660.1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59">
        <v>660.1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60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59">
        <f>34.9+25.1</f>
        <v>60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1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11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0">
        <v>25.7</v>
      </c>
      <c r="G33" s="180">
        <v>25.7</v>
      </c>
      <c r="H33" s="162">
        <v>25.7</v>
      </c>
    </row>
    <row r="34" spans="1:11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11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11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11" ht="15.75" x14ac:dyDescent="0.2">
      <c r="A37" s="42" t="s">
        <v>19</v>
      </c>
      <c r="B37" s="11">
        <v>1</v>
      </c>
      <c r="C37" s="12">
        <v>7</v>
      </c>
      <c r="D37" s="13" t="s">
        <v>30</v>
      </c>
      <c r="E37" s="14">
        <v>800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11" ht="15.75" x14ac:dyDescent="0.2">
      <c r="A38" s="195" t="s">
        <v>352</v>
      </c>
      <c r="B38" s="11">
        <v>1</v>
      </c>
      <c r="C38" s="12">
        <v>7</v>
      </c>
      <c r="D38" s="13" t="s">
        <v>30</v>
      </c>
      <c r="E38" s="26">
        <v>880</v>
      </c>
      <c r="F38" s="260">
        <v>554.9</v>
      </c>
      <c r="G38" s="180">
        <v>0</v>
      </c>
      <c r="H38" s="162">
        <v>0</v>
      </c>
      <c r="J38" s="226"/>
      <c r="K38" s="226"/>
    </row>
    <row r="39" spans="1:11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11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11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11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11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59">
        <f>5</f>
        <v>5</v>
      </c>
      <c r="G43" s="181">
        <v>5</v>
      </c>
      <c r="H43" s="163">
        <v>5</v>
      </c>
    </row>
    <row r="44" spans="1:11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234.89999999999998</v>
      </c>
      <c r="G44" s="184">
        <f>G45</f>
        <v>5</v>
      </c>
      <c r="H44" s="166">
        <f>H45</f>
        <v>5</v>
      </c>
    </row>
    <row r="45" spans="1:11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234.89999999999998</v>
      </c>
      <c r="G45" s="180">
        <f t="shared" ref="G45:H45" si="8">G49</f>
        <v>5</v>
      </c>
      <c r="H45" s="180">
        <f t="shared" si="8"/>
        <v>5</v>
      </c>
    </row>
    <row r="46" spans="1:11" ht="34.5" customHeight="1" x14ac:dyDescent="0.2">
      <c r="A46" s="195" t="s">
        <v>321</v>
      </c>
      <c r="B46" s="24">
        <v>1</v>
      </c>
      <c r="C46" s="24">
        <v>13</v>
      </c>
      <c r="D46" s="40" t="s">
        <v>320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11" ht="32.1" customHeight="1" x14ac:dyDescent="0.2">
      <c r="A47" s="42" t="s">
        <v>113</v>
      </c>
      <c r="B47" s="24">
        <v>1</v>
      </c>
      <c r="C47" s="24">
        <v>13</v>
      </c>
      <c r="D47" s="40" t="s">
        <v>320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11" ht="32.1" customHeight="1" x14ac:dyDescent="0.2">
      <c r="A48" s="199" t="s">
        <v>18</v>
      </c>
      <c r="B48" s="23">
        <v>1</v>
      </c>
      <c r="C48" s="24">
        <v>13</v>
      </c>
      <c r="D48" s="40" t="s">
        <v>320</v>
      </c>
      <c r="E48" s="26">
        <v>240</v>
      </c>
      <c r="F48" s="259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229.39999999999998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103.8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59">
        <v>103.8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125.6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59">
        <f>60+100-1.9-32.5</f>
        <v>125.6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0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0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82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82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133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82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82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82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59">
        <f>38+5.4+38.6</f>
        <v>82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1601.1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1601.1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135</v>
      </c>
      <c r="B69" s="4">
        <v>4</v>
      </c>
      <c r="C69" s="5">
        <v>9</v>
      </c>
      <c r="D69" s="6" t="s">
        <v>50</v>
      </c>
      <c r="E69" s="20"/>
      <c r="F69" s="182">
        <f>F70+F74</f>
        <v>1601.1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136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1601.1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137</v>
      </c>
      <c r="B71" s="11">
        <v>4</v>
      </c>
      <c r="C71" s="12">
        <v>9</v>
      </c>
      <c r="D71" s="13" t="s">
        <v>52</v>
      </c>
      <c r="E71" s="20"/>
      <c r="F71" s="181">
        <f t="shared" si="16"/>
        <v>1601.1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1601.1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59">
        <f>1061.1+40+500</f>
        <v>1601.1</v>
      </c>
      <c r="G73" s="181">
        <v>1060.2</v>
      </c>
      <c r="H73" s="163">
        <v>1155.9000000000001</v>
      </c>
    </row>
    <row r="74" spans="1:8" ht="33" customHeight="1" x14ac:dyDescent="0.2">
      <c r="A74" s="145" t="s">
        <v>134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138</v>
      </c>
      <c r="B75" s="11">
        <v>4</v>
      </c>
      <c r="C75" s="12">
        <v>9</v>
      </c>
      <c r="D75" s="13" t="s">
        <v>54</v>
      </c>
      <c r="E75" s="20"/>
      <c r="F75" s="181">
        <f t="shared" si="17"/>
        <v>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259">
        <v>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2366.1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129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100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130</v>
      </c>
      <c r="B80" s="11">
        <v>5</v>
      </c>
      <c r="C80" s="12">
        <v>1</v>
      </c>
      <c r="D80" s="13" t="s">
        <v>10</v>
      </c>
      <c r="E80" s="14"/>
      <c r="F80" s="180">
        <f>F81</f>
        <v>100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131</v>
      </c>
      <c r="B81" s="11">
        <v>5</v>
      </c>
      <c r="C81" s="12">
        <v>1</v>
      </c>
      <c r="D81" s="13" t="s">
        <v>132</v>
      </c>
      <c r="E81" s="14"/>
      <c r="F81" s="180">
        <f>F82</f>
        <v>100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132</v>
      </c>
      <c r="E82" s="14">
        <v>200</v>
      </c>
      <c r="F82" s="180">
        <f>F83</f>
        <v>100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132</v>
      </c>
      <c r="E83" s="14">
        <v>240</v>
      </c>
      <c r="F83" s="260">
        <f>300-200</f>
        <v>100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2266.1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139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F86+F96+F100+F104</f>
        <v>2266.1</v>
      </c>
      <c r="G85" s="179">
        <f>G86+G96+G100+G104</f>
        <v>1042.2</v>
      </c>
      <c r="H85" s="161">
        <f>H86+H96+H100+H104</f>
        <v>554</v>
      </c>
    </row>
    <row r="86" spans="1:12" ht="46.5" customHeight="1" x14ac:dyDescent="0.2">
      <c r="A86" s="145" t="s">
        <v>140</v>
      </c>
      <c r="B86" s="4">
        <v>5</v>
      </c>
      <c r="C86" s="5">
        <v>3</v>
      </c>
      <c r="D86" s="6" t="s">
        <v>58</v>
      </c>
      <c r="E86" s="7"/>
      <c r="F86" s="179">
        <f>F87+F90+F93</f>
        <v>1876.4999999999998</v>
      </c>
      <c r="G86" s="179">
        <f t="shared" ref="F86:H88" si="21">G87</f>
        <v>997.2</v>
      </c>
      <c r="H86" s="161">
        <f t="shared" si="21"/>
        <v>509</v>
      </c>
    </row>
    <row r="87" spans="1:12" ht="48" customHeight="1" x14ac:dyDescent="0.2">
      <c r="A87" s="140" t="s">
        <v>141</v>
      </c>
      <c r="B87" s="11">
        <v>5</v>
      </c>
      <c r="C87" s="12">
        <v>3</v>
      </c>
      <c r="D87" s="13" t="s">
        <v>59</v>
      </c>
      <c r="E87" s="14"/>
      <c r="F87" s="180">
        <f t="shared" si="21"/>
        <v>1532.1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1532.1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0">
        <v>1532.1</v>
      </c>
      <c r="G89" s="180">
        <f>1067.2-70</f>
        <v>997.2</v>
      </c>
      <c r="H89" s="162">
        <v>509</v>
      </c>
    </row>
    <row r="90" spans="1:12" ht="78.75" x14ac:dyDescent="0.2">
      <c r="A90" s="266" t="s">
        <v>345</v>
      </c>
      <c r="B90" s="24">
        <v>5</v>
      </c>
      <c r="C90" s="24">
        <v>3</v>
      </c>
      <c r="D90" s="40" t="s">
        <v>346</v>
      </c>
      <c r="E90" s="14"/>
      <c r="F90" s="180">
        <f>F91</f>
        <v>236.3</v>
      </c>
      <c r="G90" s="180">
        <f t="shared" ref="G90:H91" si="22">G91</f>
        <v>0</v>
      </c>
      <c r="H90" s="180">
        <f t="shared" si="22"/>
        <v>0</v>
      </c>
    </row>
    <row r="91" spans="1:12" ht="32.1" customHeight="1" x14ac:dyDescent="0.2">
      <c r="A91" s="39" t="s">
        <v>113</v>
      </c>
      <c r="B91" s="24">
        <v>5</v>
      </c>
      <c r="C91" s="24">
        <v>3</v>
      </c>
      <c r="D91" s="40" t="s">
        <v>346</v>
      </c>
      <c r="E91" s="14">
        <v>200</v>
      </c>
      <c r="F91" s="180">
        <f>F92</f>
        <v>236.3</v>
      </c>
      <c r="G91" s="180">
        <f t="shared" si="22"/>
        <v>0</v>
      </c>
      <c r="H91" s="180">
        <f t="shared" si="22"/>
        <v>0</v>
      </c>
    </row>
    <row r="92" spans="1:12" ht="32.1" customHeight="1" x14ac:dyDescent="0.2">
      <c r="A92" s="39" t="s">
        <v>18</v>
      </c>
      <c r="B92" s="24">
        <v>5</v>
      </c>
      <c r="C92" s="24">
        <v>3</v>
      </c>
      <c r="D92" s="40" t="s">
        <v>346</v>
      </c>
      <c r="E92" s="14">
        <v>240</v>
      </c>
      <c r="F92" s="260">
        <v>236.3</v>
      </c>
      <c r="G92" s="180">
        <v>0</v>
      </c>
      <c r="H92" s="180">
        <v>0</v>
      </c>
    </row>
    <row r="93" spans="1:12" ht="78.75" x14ac:dyDescent="0.2">
      <c r="A93" s="266" t="s">
        <v>347</v>
      </c>
      <c r="B93" s="24">
        <v>5</v>
      </c>
      <c r="C93" s="24">
        <v>3</v>
      </c>
      <c r="D93" s="40" t="s">
        <v>348</v>
      </c>
      <c r="E93" s="14"/>
      <c r="F93" s="180">
        <f>F94</f>
        <v>108.1</v>
      </c>
      <c r="G93" s="180">
        <f t="shared" ref="G93:H94" si="23">G94</f>
        <v>0</v>
      </c>
      <c r="H93" s="180">
        <f t="shared" si="23"/>
        <v>0</v>
      </c>
    </row>
    <row r="94" spans="1:12" ht="32.1" customHeight="1" x14ac:dyDescent="0.2">
      <c r="A94" s="39" t="s">
        <v>113</v>
      </c>
      <c r="B94" s="24">
        <v>5</v>
      </c>
      <c r="C94" s="24">
        <v>3</v>
      </c>
      <c r="D94" s="40" t="s">
        <v>348</v>
      </c>
      <c r="E94" s="14">
        <v>200</v>
      </c>
      <c r="F94" s="180">
        <f>F95</f>
        <v>108.1</v>
      </c>
      <c r="G94" s="180">
        <f t="shared" si="23"/>
        <v>0</v>
      </c>
      <c r="H94" s="180">
        <f t="shared" si="23"/>
        <v>0</v>
      </c>
    </row>
    <row r="95" spans="1:12" ht="32.1" customHeight="1" x14ac:dyDescent="0.2">
      <c r="A95" s="39" t="s">
        <v>18</v>
      </c>
      <c r="B95" s="24">
        <v>5</v>
      </c>
      <c r="C95" s="24">
        <v>3</v>
      </c>
      <c r="D95" s="40" t="s">
        <v>348</v>
      </c>
      <c r="E95" s="14">
        <v>240</v>
      </c>
      <c r="F95" s="260">
        <f>56.1+52</f>
        <v>108.1</v>
      </c>
      <c r="G95" s="180">
        <v>0</v>
      </c>
      <c r="H95" s="180">
        <v>0</v>
      </c>
    </row>
    <row r="96" spans="1:12" ht="32.1" customHeight="1" x14ac:dyDescent="0.2">
      <c r="A96" s="145" t="s">
        <v>142</v>
      </c>
      <c r="B96" s="4">
        <v>5</v>
      </c>
      <c r="C96" s="5">
        <v>3</v>
      </c>
      <c r="D96" s="6" t="s">
        <v>60</v>
      </c>
      <c r="E96" s="7"/>
      <c r="F96" s="179">
        <f t="shared" ref="F96:H98" si="24">F97</f>
        <v>10</v>
      </c>
      <c r="G96" s="179">
        <f t="shared" si="24"/>
        <v>15</v>
      </c>
      <c r="H96" s="161">
        <f t="shared" si="24"/>
        <v>15</v>
      </c>
    </row>
    <row r="97" spans="1:11" ht="47.25" customHeight="1" x14ac:dyDescent="0.2">
      <c r="A97" s="140" t="s">
        <v>143</v>
      </c>
      <c r="B97" s="11">
        <v>5</v>
      </c>
      <c r="C97" s="12">
        <v>3</v>
      </c>
      <c r="D97" s="13" t="s">
        <v>61</v>
      </c>
      <c r="E97" s="14"/>
      <c r="F97" s="180">
        <f t="shared" si="24"/>
        <v>10</v>
      </c>
      <c r="G97" s="180">
        <f t="shared" si="24"/>
        <v>15</v>
      </c>
      <c r="H97" s="162">
        <f t="shared" si="24"/>
        <v>15</v>
      </c>
    </row>
    <row r="98" spans="1:11" ht="32.1" customHeight="1" x14ac:dyDescent="0.2">
      <c r="A98" s="42" t="s">
        <v>113</v>
      </c>
      <c r="B98" s="11">
        <v>5</v>
      </c>
      <c r="C98" s="12">
        <v>3</v>
      </c>
      <c r="D98" s="13" t="s">
        <v>61</v>
      </c>
      <c r="E98" s="14">
        <v>200</v>
      </c>
      <c r="F98" s="180">
        <f t="shared" si="24"/>
        <v>10</v>
      </c>
      <c r="G98" s="180">
        <f t="shared" si="24"/>
        <v>15</v>
      </c>
      <c r="H98" s="162">
        <f t="shared" si="24"/>
        <v>15</v>
      </c>
    </row>
    <row r="99" spans="1:11" ht="32.1" customHeight="1" x14ac:dyDescent="0.2">
      <c r="A99" s="42" t="s">
        <v>18</v>
      </c>
      <c r="B99" s="11">
        <v>5</v>
      </c>
      <c r="C99" s="12">
        <v>3</v>
      </c>
      <c r="D99" s="13" t="s">
        <v>61</v>
      </c>
      <c r="E99" s="14">
        <v>240</v>
      </c>
      <c r="F99" s="260">
        <v>10</v>
      </c>
      <c r="G99" s="180">
        <v>15</v>
      </c>
      <c r="H99" s="162">
        <v>15</v>
      </c>
    </row>
    <row r="100" spans="1:11" ht="48" customHeight="1" x14ac:dyDescent="0.2">
      <c r="A100" s="145" t="s">
        <v>144</v>
      </c>
      <c r="B100" s="4">
        <v>5</v>
      </c>
      <c r="C100" s="5">
        <v>3</v>
      </c>
      <c r="D100" s="6" t="s">
        <v>62</v>
      </c>
      <c r="E100" s="7"/>
      <c r="F100" s="179">
        <f t="shared" ref="F100:H102" si="25">F101</f>
        <v>0</v>
      </c>
      <c r="G100" s="179">
        <f t="shared" si="25"/>
        <v>15</v>
      </c>
      <c r="H100" s="161">
        <f t="shared" si="25"/>
        <v>15</v>
      </c>
    </row>
    <row r="101" spans="1:11" ht="46.5" customHeight="1" x14ac:dyDescent="0.2">
      <c r="A101" s="140" t="s">
        <v>145</v>
      </c>
      <c r="B101" s="11">
        <v>5</v>
      </c>
      <c r="C101" s="12">
        <v>3</v>
      </c>
      <c r="D101" s="13" t="s">
        <v>63</v>
      </c>
      <c r="E101" s="14"/>
      <c r="F101" s="180">
        <f t="shared" si="25"/>
        <v>0</v>
      </c>
      <c r="G101" s="180">
        <f t="shared" si="25"/>
        <v>15</v>
      </c>
      <c r="H101" s="162">
        <f t="shared" si="25"/>
        <v>15</v>
      </c>
    </row>
    <row r="102" spans="1:11" ht="32.1" customHeight="1" x14ac:dyDescent="0.2">
      <c r="A102" s="42" t="s">
        <v>113</v>
      </c>
      <c r="B102" s="11">
        <v>5</v>
      </c>
      <c r="C102" s="12">
        <v>3</v>
      </c>
      <c r="D102" s="13" t="s">
        <v>63</v>
      </c>
      <c r="E102" s="14">
        <v>200</v>
      </c>
      <c r="F102" s="180">
        <f t="shared" si="25"/>
        <v>0</v>
      </c>
      <c r="G102" s="180">
        <f t="shared" si="25"/>
        <v>15</v>
      </c>
      <c r="H102" s="162">
        <f t="shared" si="25"/>
        <v>15</v>
      </c>
    </row>
    <row r="103" spans="1:11" ht="32.1" customHeight="1" x14ac:dyDescent="0.2">
      <c r="A103" s="42" t="s">
        <v>18</v>
      </c>
      <c r="B103" s="11">
        <v>5</v>
      </c>
      <c r="C103" s="12">
        <v>3</v>
      </c>
      <c r="D103" s="13" t="s">
        <v>63</v>
      </c>
      <c r="E103" s="14">
        <v>240</v>
      </c>
      <c r="F103" s="260">
        <v>0</v>
      </c>
      <c r="G103" s="180">
        <v>15</v>
      </c>
      <c r="H103" s="162">
        <v>15</v>
      </c>
    </row>
    <row r="104" spans="1:11" ht="48" customHeight="1" x14ac:dyDescent="0.2">
      <c r="A104" s="145" t="s">
        <v>146</v>
      </c>
      <c r="B104" s="4">
        <v>5</v>
      </c>
      <c r="C104" s="5">
        <v>3</v>
      </c>
      <c r="D104" s="6" t="s">
        <v>64</v>
      </c>
      <c r="E104" s="7"/>
      <c r="F104" s="179">
        <f t="shared" ref="F104:H106" si="26">F105</f>
        <v>379.6</v>
      </c>
      <c r="G104" s="179">
        <f t="shared" si="26"/>
        <v>15</v>
      </c>
      <c r="H104" s="161">
        <f t="shared" si="26"/>
        <v>15</v>
      </c>
    </row>
    <row r="105" spans="1:11" ht="63.95" customHeight="1" x14ac:dyDescent="0.2">
      <c r="A105" s="140" t="s">
        <v>147</v>
      </c>
      <c r="B105" s="11">
        <v>5</v>
      </c>
      <c r="C105" s="12">
        <v>3</v>
      </c>
      <c r="D105" s="13" t="s">
        <v>65</v>
      </c>
      <c r="E105" s="14"/>
      <c r="F105" s="180">
        <f>F106+F108</f>
        <v>379.6</v>
      </c>
      <c r="G105" s="180">
        <f t="shared" si="26"/>
        <v>15</v>
      </c>
      <c r="H105" s="162">
        <f t="shared" si="26"/>
        <v>15</v>
      </c>
    </row>
    <row r="106" spans="1:11" ht="32.1" customHeight="1" x14ac:dyDescent="0.2">
      <c r="A106" s="42" t="s">
        <v>113</v>
      </c>
      <c r="B106" s="11">
        <v>5</v>
      </c>
      <c r="C106" s="12">
        <v>3</v>
      </c>
      <c r="D106" s="13" t="s">
        <v>65</v>
      </c>
      <c r="E106" s="14">
        <v>200</v>
      </c>
      <c r="F106" s="180">
        <f t="shared" si="26"/>
        <v>370.3</v>
      </c>
      <c r="G106" s="180">
        <f t="shared" si="26"/>
        <v>15</v>
      </c>
      <c r="H106" s="162">
        <f t="shared" si="26"/>
        <v>15</v>
      </c>
    </row>
    <row r="107" spans="1:11" ht="32.1" customHeight="1" x14ac:dyDescent="0.2">
      <c r="A107" s="42" t="s">
        <v>18</v>
      </c>
      <c r="B107" s="11">
        <v>5</v>
      </c>
      <c r="C107" s="12">
        <v>3</v>
      </c>
      <c r="D107" s="13" t="s">
        <v>65</v>
      </c>
      <c r="E107" s="14">
        <v>240</v>
      </c>
      <c r="F107" s="260">
        <v>370.3</v>
      </c>
      <c r="G107" s="180">
        <v>15</v>
      </c>
      <c r="H107" s="162">
        <v>15</v>
      </c>
      <c r="J107" s="226"/>
      <c r="K107" s="226"/>
    </row>
    <row r="108" spans="1:11" ht="15.95" customHeight="1" x14ac:dyDescent="0.2">
      <c r="A108" s="195" t="s">
        <v>19</v>
      </c>
      <c r="B108" s="56">
        <v>8</v>
      </c>
      <c r="C108" s="57">
        <v>1</v>
      </c>
      <c r="D108" s="13" t="s">
        <v>65</v>
      </c>
      <c r="E108" s="66">
        <v>800</v>
      </c>
      <c r="F108" s="187">
        <f>F109</f>
        <v>9.3000000000000007</v>
      </c>
      <c r="G108" s="187">
        <f t="shared" ref="G108:H108" si="27">G109</f>
        <v>0</v>
      </c>
      <c r="H108" s="187">
        <f t="shared" si="27"/>
        <v>0</v>
      </c>
    </row>
    <row r="109" spans="1:11" ht="15.95" customHeight="1" x14ac:dyDescent="0.2">
      <c r="A109" s="195" t="s">
        <v>20</v>
      </c>
      <c r="B109" s="56">
        <v>8</v>
      </c>
      <c r="C109" s="57">
        <v>1</v>
      </c>
      <c r="D109" s="13" t="s">
        <v>65</v>
      </c>
      <c r="E109" s="66">
        <v>850</v>
      </c>
      <c r="F109" s="262">
        <v>9.3000000000000007</v>
      </c>
      <c r="G109" s="187">
        <v>0</v>
      </c>
      <c r="H109" s="187">
        <v>0</v>
      </c>
    </row>
    <row r="110" spans="1:11" ht="15.95" customHeight="1" x14ac:dyDescent="0.2">
      <c r="A110" s="210" t="s">
        <v>66</v>
      </c>
      <c r="B110" s="54">
        <v>8</v>
      </c>
      <c r="C110" s="55" t="s">
        <v>7</v>
      </c>
      <c r="D110" s="59" t="s">
        <v>7</v>
      </c>
      <c r="E110" s="60" t="s">
        <v>7</v>
      </c>
      <c r="F110" s="185">
        <f>F111</f>
        <v>7574.6</v>
      </c>
      <c r="G110" s="185">
        <f t="shared" ref="G110:H111" si="28">G111</f>
        <v>3294.6</v>
      </c>
      <c r="H110" s="185">
        <f t="shared" si="28"/>
        <v>2329.1999999999998</v>
      </c>
    </row>
    <row r="111" spans="1:11" ht="15.95" customHeight="1" x14ac:dyDescent="0.2">
      <c r="A111" s="206" t="s">
        <v>67</v>
      </c>
      <c r="B111" s="62">
        <v>8</v>
      </c>
      <c r="C111" s="63">
        <v>1</v>
      </c>
      <c r="D111" s="64" t="s">
        <v>7</v>
      </c>
      <c r="E111" s="65" t="s">
        <v>7</v>
      </c>
      <c r="F111" s="186">
        <f>F112</f>
        <v>7574.6</v>
      </c>
      <c r="G111" s="186">
        <f t="shared" si="28"/>
        <v>3294.6</v>
      </c>
      <c r="H111" s="186">
        <f t="shared" si="28"/>
        <v>2329.1999999999998</v>
      </c>
    </row>
    <row r="112" spans="1:11" ht="34.5" customHeight="1" x14ac:dyDescent="0.2">
      <c r="A112" s="145" t="s">
        <v>148</v>
      </c>
      <c r="B112" s="4">
        <v>8</v>
      </c>
      <c r="C112" s="5">
        <v>1</v>
      </c>
      <c r="D112" s="6" t="s">
        <v>68</v>
      </c>
      <c r="E112" s="7" t="s">
        <v>7</v>
      </c>
      <c r="F112" s="179">
        <f>F113+F120</f>
        <v>7574.6</v>
      </c>
      <c r="G112" s="179">
        <f t="shared" ref="G112:H112" si="29">G113+G120</f>
        <v>3294.6</v>
      </c>
      <c r="H112" s="179">
        <f t="shared" si="29"/>
        <v>2329.1999999999998</v>
      </c>
    </row>
    <row r="113" spans="1:8" ht="35.25" customHeight="1" x14ac:dyDescent="0.2">
      <c r="A113" s="140" t="s">
        <v>349</v>
      </c>
      <c r="B113" s="56">
        <v>8</v>
      </c>
      <c r="C113" s="57">
        <v>1</v>
      </c>
      <c r="D113" s="13" t="s">
        <v>69</v>
      </c>
      <c r="E113" s="66"/>
      <c r="F113" s="187">
        <f>F114+F116+F118</f>
        <v>4464</v>
      </c>
      <c r="G113" s="187">
        <f>G114+G116+G118</f>
        <v>3294.6</v>
      </c>
      <c r="H113" s="167">
        <f>H114+H116+H118</f>
        <v>2329.1999999999998</v>
      </c>
    </row>
    <row r="114" spans="1:8" ht="63.95" customHeight="1" x14ac:dyDescent="0.2">
      <c r="A114" s="195" t="s">
        <v>13</v>
      </c>
      <c r="B114" s="56">
        <v>8</v>
      </c>
      <c r="C114" s="57">
        <v>1</v>
      </c>
      <c r="D114" s="13" t="s">
        <v>69</v>
      </c>
      <c r="E114" s="66">
        <v>100</v>
      </c>
      <c r="F114" s="187">
        <f>F115</f>
        <v>3143.4</v>
      </c>
      <c r="G114" s="187">
        <f>G115</f>
        <v>3294.6</v>
      </c>
      <c r="H114" s="167">
        <f>H115</f>
        <v>2329.1999999999998</v>
      </c>
    </row>
    <row r="115" spans="1:8" ht="15.75" x14ac:dyDescent="0.2">
      <c r="A115" s="149" t="s">
        <v>70</v>
      </c>
      <c r="B115" s="56">
        <v>8</v>
      </c>
      <c r="C115" s="57">
        <v>1</v>
      </c>
      <c r="D115" s="13" t="s">
        <v>69</v>
      </c>
      <c r="E115" s="66">
        <v>110</v>
      </c>
      <c r="F115" s="262">
        <f>3294.6-151.2</f>
        <v>3143.4</v>
      </c>
      <c r="G115" s="187">
        <v>3294.6</v>
      </c>
      <c r="H115" s="167">
        <f>3294.6-1088+122.6</f>
        <v>2329.1999999999998</v>
      </c>
    </row>
    <row r="116" spans="1:8" ht="32.1" customHeight="1" x14ac:dyDescent="0.2">
      <c r="A116" s="42" t="s">
        <v>113</v>
      </c>
      <c r="B116" s="68">
        <v>8</v>
      </c>
      <c r="C116" s="69">
        <v>1</v>
      </c>
      <c r="D116" s="13" t="s">
        <v>69</v>
      </c>
      <c r="E116" s="70">
        <v>200</v>
      </c>
      <c r="F116" s="188">
        <f>F117</f>
        <v>1221.2</v>
      </c>
      <c r="G116" s="188">
        <f t="shared" ref="G116:H116" si="30">G117</f>
        <v>0</v>
      </c>
      <c r="H116" s="188">
        <f t="shared" si="30"/>
        <v>0</v>
      </c>
    </row>
    <row r="117" spans="1:8" ht="32.1" customHeight="1" x14ac:dyDescent="0.2">
      <c r="A117" s="196" t="s">
        <v>18</v>
      </c>
      <c r="B117" s="73">
        <v>8</v>
      </c>
      <c r="C117" s="74">
        <v>1</v>
      </c>
      <c r="D117" s="13" t="s">
        <v>69</v>
      </c>
      <c r="E117" s="75">
        <v>240</v>
      </c>
      <c r="F117" s="269">
        <v>1221.2</v>
      </c>
      <c r="G117" s="189">
        <v>0</v>
      </c>
      <c r="H117" s="189">
        <v>0</v>
      </c>
    </row>
    <row r="118" spans="1:8" ht="15.95" customHeight="1" x14ac:dyDescent="0.2">
      <c r="A118" s="195" t="s">
        <v>19</v>
      </c>
      <c r="B118" s="56">
        <v>8</v>
      </c>
      <c r="C118" s="57">
        <v>1</v>
      </c>
      <c r="D118" s="13" t="s">
        <v>69</v>
      </c>
      <c r="E118" s="66">
        <v>800</v>
      </c>
      <c r="F118" s="187">
        <f>F119</f>
        <v>99.4</v>
      </c>
      <c r="G118" s="187">
        <f t="shared" ref="G118:H118" si="31">G119</f>
        <v>0</v>
      </c>
      <c r="H118" s="187">
        <f t="shared" si="31"/>
        <v>0</v>
      </c>
    </row>
    <row r="119" spans="1:8" ht="15.95" customHeight="1" x14ac:dyDescent="0.2">
      <c r="A119" s="195" t="s">
        <v>20</v>
      </c>
      <c r="B119" s="56">
        <v>8</v>
      </c>
      <c r="C119" s="57">
        <v>1</v>
      </c>
      <c r="D119" s="13" t="s">
        <v>69</v>
      </c>
      <c r="E119" s="66">
        <v>850</v>
      </c>
      <c r="F119" s="262">
        <v>99.4</v>
      </c>
      <c r="G119" s="187">
        <v>0</v>
      </c>
      <c r="H119" s="187">
        <v>0</v>
      </c>
    </row>
    <row r="120" spans="1:8" ht="63.95" customHeight="1" x14ac:dyDescent="0.2">
      <c r="A120" s="140" t="s">
        <v>122</v>
      </c>
      <c r="B120" s="68">
        <v>8</v>
      </c>
      <c r="C120" s="69">
        <v>1</v>
      </c>
      <c r="D120" s="13" t="s">
        <v>71</v>
      </c>
      <c r="E120" s="70"/>
      <c r="F120" s="188">
        <f>F121</f>
        <v>3110.6</v>
      </c>
      <c r="G120" s="188">
        <f t="shared" ref="G120:H120" si="32">G121</f>
        <v>0</v>
      </c>
      <c r="H120" s="188">
        <f t="shared" si="32"/>
        <v>0</v>
      </c>
    </row>
    <row r="121" spans="1:8" ht="63.95" customHeight="1" x14ac:dyDescent="0.2">
      <c r="A121" s="195" t="s">
        <v>13</v>
      </c>
      <c r="B121" s="68">
        <v>8</v>
      </c>
      <c r="C121" s="69">
        <v>1</v>
      </c>
      <c r="D121" s="13" t="s">
        <v>71</v>
      </c>
      <c r="E121" s="70">
        <v>100</v>
      </c>
      <c r="F121" s="188">
        <f>F122</f>
        <v>3110.6</v>
      </c>
      <c r="G121" s="188">
        <f>G122</f>
        <v>0</v>
      </c>
      <c r="H121" s="168">
        <f>H122</f>
        <v>0</v>
      </c>
    </row>
    <row r="122" spans="1:8" ht="15.95" customHeight="1" x14ac:dyDescent="0.2">
      <c r="A122" s="149" t="s">
        <v>70</v>
      </c>
      <c r="B122" s="68">
        <v>8</v>
      </c>
      <c r="C122" s="69">
        <v>1</v>
      </c>
      <c r="D122" s="13" t="s">
        <v>71</v>
      </c>
      <c r="E122" s="70">
        <v>110</v>
      </c>
      <c r="F122" s="263">
        <f>2885.8+73.6+151.2</f>
        <v>3110.6</v>
      </c>
      <c r="G122" s="188">
        <v>0</v>
      </c>
      <c r="H122" s="168">
        <v>0</v>
      </c>
    </row>
    <row r="123" spans="1:8" ht="15.95" customHeight="1" x14ac:dyDescent="0.2">
      <c r="A123" s="202" t="s">
        <v>72</v>
      </c>
      <c r="B123" s="54">
        <v>10</v>
      </c>
      <c r="C123" s="69"/>
      <c r="D123" s="13"/>
      <c r="E123" s="70"/>
      <c r="F123" s="182">
        <f t="shared" ref="F123:H127" si="33">F124</f>
        <v>320</v>
      </c>
      <c r="G123" s="182">
        <f t="shared" si="33"/>
        <v>320</v>
      </c>
      <c r="H123" s="164">
        <f t="shared" si="33"/>
        <v>320</v>
      </c>
    </row>
    <row r="124" spans="1:8" ht="15.95" customHeight="1" x14ac:dyDescent="0.2">
      <c r="A124" s="204" t="s">
        <v>73</v>
      </c>
      <c r="B124" s="54">
        <v>10</v>
      </c>
      <c r="C124" s="55">
        <v>1</v>
      </c>
      <c r="D124" s="59" t="s">
        <v>7</v>
      </c>
      <c r="E124" s="60" t="s">
        <v>7</v>
      </c>
      <c r="F124" s="182">
        <f t="shared" si="33"/>
        <v>320</v>
      </c>
      <c r="G124" s="182">
        <f t="shared" si="33"/>
        <v>320</v>
      </c>
      <c r="H124" s="164">
        <f t="shared" si="33"/>
        <v>320</v>
      </c>
    </row>
    <row r="125" spans="1:8" ht="15.95" customHeight="1" x14ac:dyDescent="0.2">
      <c r="A125" s="207" t="s">
        <v>74</v>
      </c>
      <c r="B125" s="73">
        <v>10</v>
      </c>
      <c r="C125" s="74">
        <v>1</v>
      </c>
      <c r="D125" s="41" t="s">
        <v>10</v>
      </c>
      <c r="E125" s="75" t="s">
        <v>7</v>
      </c>
      <c r="F125" s="189">
        <f t="shared" si="33"/>
        <v>320</v>
      </c>
      <c r="G125" s="189">
        <f t="shared" si="33"/>
        <v>320</v>
      </c>
      <c r="H125" s="169">
        <f t="shared" si="33"/>
        <v>320</v>
      </c>
    </row>
    <row r="126" spans="1:8" ht="32.1" customHeight="1" x14ac:dyDescent="0.2">
      <c r="A126" s="208" t="s">
        <v>75</v>
      </c>
      <c r="B126" s="56">
        <v>10</v>
      </c>
      <c r="C126" s="57">
        <v>1</v>
      </c>
      <c r="D126" s="13" t="s">
        <v>111</v>
      </c>
      <c r="E126" s="66" t="s">
        <v>7</v>
      </c>
      <c r="F126" s="187">
        <f t="shared" si="33"/>
        <v>320</v>
      </c>
      <c r="G126" s="187">
        <f t="shared" si="33"/>
        <v>320</v>
      </c>
      <c r="H126" s="167">
        <f t="shared" si="33"/>
        <v>320</v>
      </c>
    </row>
    <row r="127" spans="1:8" ht="15.95" customHeight="1" x14ac:dyDescent="0.2">
      <c r="A127" s="205" t="s">
        <v>76</v>
      </c>
      <c r="B127" s="68">
        <v>10</v>
      </c>
      <c r="C127" s="69">
        <v>1</v>
      </c>
      <c r="D127" s="13" t="s">
        <v>111</v>
      </c>
      <c r="E127" s="70">
        <v>300</v>
      </c>
      <c r="F127" s="188">
        <f t="shared" si="33"/>
        <v>320</v>
      </c>
      <c r="G127" s="188">
        <f t="shared" si="33"/>
        <v>320</v>
      </c>
      <c r="H127" s="168">
        <f t="shared" si="33"/>
        <v>320</v>
      </c>
    </row>
    <row r="128" spans="1:8" ht="31.5" customHeight="1" x14ac:dyDescent="0.2">
      <c r="A128" s="209" t="s">
        <v>115</v>
      </c>
      <c r="B128" s="68">
        <v>10</v>
      </c>
      <c r="C128" s="69">
        <v>1</v>
      </c>
      <c r="D128" s="40" t="s">
        <v>111</v>
      </c>
      <c r="E128" s="70">
        <v>320</v>
      </c>
      <c r="F128" s="263">
        <v>320</v>
      </c>
      <c r="G128" s="188">
        <v>320</v>
      </c>
      <c r="H128" s="168">
        <v>320</v>
      </c>
    </row>
    <row r="129" spans="1:8" ht="20.100000000000001" customHeight="1" x14ac:dyDescent="0.2">
      <c r="A129" s="121" t="s">
        <v>77</v>
      </c>
      <c r="B129" s="18">
        <v>99</v>
      </c>
      <c r="C129" s="18"/>
      <c r="D129" s="52" t="s">
        <v>7</v>
      </c>
      <c r="E129" s="20" t="s">
        <v>7</v>
      </c>
      <c r="F129" s="214">
        <f t="shared" ref="F129:H133" si="34">F130</f>
        <v>0</v>
      </c>
      <c r="G129" s="214">
        <f t="shared" si="34"/>
        <v>260.39999999999998</v>
      </c>
      <c r="H129" s="21">
        <f t="shared" si="34"/>
        <v>463.2</v>
      </c>
    </row>
    <row r="130" spans="1:8" ht="20.100000000000001" customHeight="1" x14ac:dyDescent="0.2">
      <c r="A130" s="195" t="s">
        <v>77</v>
      </c>
      <c r="B130" s="24">
        <v>99</v>
      </c>
      <c r="C130" s="24">
        <v>99</v>
      </c>
      <c r="D130" s="40"/>
      <c r="E130" s="26"/>
      <c r="F130" s="190">
        <f t="shared" si="34"/>
        <v>0</v>
      </c>
      <c r="G130" s="190">
        <f t="shared" si="34"/>
        <v>260.39999999999998</v>
      </c>
      <c r="H130" s="27">
        <f t="shared" si="34"/>
        <v>463.2</v>
      </c>
    </row>
    <row r="131" spans="1:8" ht="20.100000000000001" customHeight="1" x14ac:dyDescent="0.2">
      <c r="A131" s="195" t="s">
        <v>9</v>
      </c>
      <c r="B131" s="24">
        <v>99</v>
      </c>
      <c r="C131" s="24">
        <v>99</v>
      </c>
      <c r="D131" s="40" t="s">
        <v>10</v>
      </c>
      <c r="E131" s="26"/>
      <c r="F131" s="190">
        <f t="shared" si="34"/>
        <v>0</v>
      </c>
      <c r="G131" s="190">
        <f t="shared" si="34"/>
        <v>260.39999999999998</v>
      </c>
      <c r="H131" s="27">
        <f t="shared" si="34"/>
        <v>463.2</v>
      </c>
    </row>
    <row r="132" spans="1:8" ht="20.100000000000001" customHeight="1" x14ac:dyDescent="0.2">
      <c r="A132" s="195" t="s">
        <v>77</v>
      </c>
      <c r="B132" s="24">
        <v>99</v>
      </c>
      <c r="C132" s="24">
        <v>99</v>
      </c>
      <c r="D132" s="40" t="s">
        <v>78</v>
      </c>
      <c r="E132" s="26"/>
      <c r="F132" s="190">
        <f t="shared" si="34"/>
        <v>0</v>
      </c>
      <c r="G132" s="190">
        <f t="shared" si="34"/>
        <v>260.39999999999998</v>
      </c>
      <c r="H132" s="27">
        <f t="shared" si="34"/>
        <v>463.2</v>
      </c>
    </row>
    <row r="133" spans="1:8" ht="20.100000000000001" customHeight="1" x14ac:dyDescent="0.2">
      <c r="A133" s="195" t="s">
        <v>77</v>
      </c>
      <c r="B133" s="24">
        <v>99</v>
      </c>
      <c r="C133" s="24">
        <v>99</v>
      </c>
      <c r="D133" s="40" t="s">
        <v>78</v>
      </c>
      <c r="E133" s="26">
        <v>900</v>
      </c>
      <c r="F133" s="190">
        <f t="shared" si="34"/>
        <v>0</v>
      </c>
      <c r="G133" s="190">
        <f t="shared" si="34"/>
        <v>260.39999999999998</v>
      </c>
      <c r="H133" s="27">
        <f t="shared" si="34"/>
        <v>463.2</v>
      </c>
    </row>
    <row r="134" spans="1:8" ht="20.100000000000001" customHeight="1" x14ac:dyDescent="0.2">
      <c r="A134" s="195" t="s">
        <v>77</v>
      </c>
      <c r="B134" s="24">
        <v>99</v>
      </c>
      <c r="C134" s="24">
        <v>99</v>
      </c>
      <c r="D134" s="40" t="s">
        <v>78</v>
      </c>
      <c r="E134" s="26">
        <v>990</v>
      </c>
      <c r="F134" s="261">
        <v>0</v>
      </c>
      <c r="G134" s="190">
        <v>260.39999999999998</v>
      </c>
      <c r="H134" s="27">
        <v>463.2</v>
      </c>
    </row>
    <row r="135" spans="1:8" ht="15.75" x14ac:dyDescent="0.25">
      <c r="A135" s="81" t="s">
        <v>79</v>
      </c>
      <c r="B135" s="82"/>
      <c r="C135" s="82"/>
      <c r="D135" s="83"/>
      <c r="E135" s="84"/>
      <c r="F135" s="191">
        <f>F10+F54+F61+F67+F78+F110+F123+F129</f>
        <v>17563.699999999997</v>
      </c>
      <c r="G135" s="191">
        <f>G10+G54+G61+G67+G78+G110+G123+G129</f>
        <v>10668.699999999999</v>
      </c>
      <c r="H135" s="191">
        <f>H10+H54+H61+H67+H78+H110+H123+H129</f>
        <v>9521.7999999999993</v>
      </c>
    </row>
    <row r="136" spans="1:8" ht="15.75" x14ac:dyDescent="0.25">
      <c r="A136" s="85"/>
      <c r="B136" s="86"/>
      <c r="C136" s="86"/>
      <c r="D136" s="31"/>
      <c r="E136" s="87"/>
      <c r="F136" s="87"/>
      <c r="G136" s="87"/>
      <c r="H136" s="88"/>
    </row>
    <row r="137" spans="1:8" ht="12" customHeight="1" x14ac:dyDescent="0.25">
      <c r="A137" s="90"/>
      <c r="B137" s="91"/>
      <c r="C137" s="91"/>
      <c r="D137" s="92"/>
      <c r="E137" s="93"/>
      <c r="F137" s="93"/>
      <c r="G137" s="93"/>
      <c r="H137" s="93"/>
    </row>
    <row r="138" spans="1:8" ht="12.75" customHeight="1" x14ac:dyDescent="0.25">
      <c r="A138" s="85"/>
      <c r="B138" s="91"/>
      <c r="C138" s="91"/>
      <c r="D138" s="95"/>
      <c r="E138" s="93"/>
      <c r="F138" s="93"/>
      <c r="G138" s="93"/>
      <c r="H138" s="94"/>
    </row>
    <row r="139" spans="1:8" ht="12.75" customHeight="1" x14ac:dyDescent="0.25">
      <c r="A139" s="85"/>
      <c r="B139" s="96"/>
      <c r="C139" s="96"/>
      <c r="D139" s="95"/>
      <c r="E139" s="93"/>
      <c r="F139" s="224"/>
      <c r="G139" s="224"/>
      <c r="H139" s="224"/>
    </row>
    <row r="140" spans="1:8" ht="12.75" customHeight="1" x14ac:dyDescent="0.2">
      <c r="A140" s="85"/>
      <c r="B140" s="97"/>
      <c r="C140" s="97"/>
      <c r="D140" s="94"/>
      <c r="E140" s="97"/>
      <c r="F140" s="97"/>
      <c r="G140" s="97"/>
      <c r="H140" s="97"/>
    </row>
    <row r="141" spans="1:8" ht="14.25" customHeight="1" x14ac:dyDescent="0.2">
      <c r="A141" s="85"/>
      <c r="B141" s="96"/>
      <c r="C141" s="96"/>
      <c r="D141" s="97"/>
      <c r="E141" s="93"/>
      <c r="F141" s="93"/>
      <c r="G141" s="93"/>
      <c r="H141" s="94"/>
    </row>
    <row r="142" spans="1:8" ht="15.75" x14ac:dyDescent="0.25">
      <c r="A142" s="86"/>
      <c r="B142" s="98"/>
      <c r="C142" s="98"/>
      <c r="D142" s="94"/>
      <c r="E142" s="98"/>
      <c r="F142" s="98"/>
      <c r="G142" s="98"/>
      <c r="H142" s="98"/>
    </row>
    <row r="143" spans="1:8" ht="15.75" x14ac:dyDescent="0.25">
      <c r="A143" s="99"/>
    </row>
    <row r="144" spans="1:8" ht="15.75" x14ac:dyDescent="0.25">
      <c r="A144" s="99"/>
    </row>
    <row r="145" spans="1:1" ht="15" x14ac:dyDescent="0.2">
      <c r="A145" s="100"/>
    </row>
    <row r="146" spans="1:1" ht="15" x14ac:dyDescent="0.2">
      <c r="A146" s="101"/>
    </row>
    <row r="147" spans="1:1" ht="15" x14ac:dyDescent="0.2">
      <c r="A147" s="100"/>
    </row>
  </sheetData>
  <autoFilter ref="A9:L13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16"/>
  <sheetViews>
    <sheetView showGridLines="0" view="pageBreakPreview" topLeftCell="A48" zoomScale="90" zoomScaleSheetLayoutView="90" workbookViewId="0">
      <selection activeCell="F67" sqref="F67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82" t="s">
        <v>83</v>
      </c>
      <c r="F1" s="282"/>
      <c r="G1" s="282"/>
      <c r="H1" s="282"/>
    </row>
    <row r="2" spans="1:9" ht="39.75" customHeight="1" x14ac:dyDescent="0.25">
      <c r="A2" s="102"/>
      <c r="B2" s="126"/>
      <c r="C2" s="170"/>
      <c r="D2" s="171"/>
      <c r="E2" s="171"/>
      <c r="F2" s="286" t="s">
        <v>128</v>
      </c>
      <c r="G2" s="287"/>
      <c r="H2" s="287"/>
    </row>
    <row r="3" spans="1:9" x14ac:dyDescent="0.2">
      <c r="A3" s="102"/>
      <c r="B3" s="126"/>
      <c r="C3" s="102"/>
      <c r="D3" s="283" t="s">
        <v>351</v>
      </c>
      <c r="E3" s="284"/>
      <c r="F3" s="284"/>
      <c r="G3" s="284"/>
      <c r="H3" s="284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5" t="s">
        <v>125</v>
      </c>
      <c r="B5" s="292"/>
      <c r="C5" s="292"/>
      <c r="D5" s="292"/>
      <c r="E5" s="292"/>
      <c r="F5" s="292"/>
      <c r="G5" s="292"/>
      <c r="H5" s="292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6" t="s">
        <v>0</v>
      </c>
      <c r="B7" s="296" t="s">
        <v>3</v>
      </c>
      <c r="C7" s="296" t="s">
        <v>4</v>
      </c>
      <c r="D7" s="296" t="s">
        <v>1</v>
      </c>
      <c r="E7" s="296" t="s">
        <v>2</v>
      </c>
      <c r="F7" s="293" t="s">
        <v>5</v>
      </c>
      <c r="G7" s="294"/>
      <c r="H7" s="295"/>
    </row>
    <row r="8" spans="1:9" ht="21.75" customHeight="1" x14ac:dyDescent="0.2">
      <c r="A8" s="297"/>
      <c r="B8" s="298"/>
      <c r="C8" s="298"/>
      <c r="D8" s="298"/>
      <c r="E8" s="298"/>
      <c r="F8" s="192" t="s">
        <v>120</v>
      </c>
      <c r="G8" s="192" t="s">
        <v>116</v>
      </c>
      <c r="H8" s="192" t="s">
        <v>117</v>
      </c>
    </row>
    <row r="9" spans="1:9" s="110" customFormat="1" ht="63.95" customHeight="1" x14ac:dyDescent="0.2">
      <c r="A9" s="194" t="s">
        <v>149</v>
      </c>
      <c r="B9" s="6" t="s">
        <v>44</v>
      </c>
      <c r="C9" s="114" t="s">
        <v>7</v>
      </c>
      <c r="D9" s="115"/>
      <c r="E9" s="116"/>
      <c r="F9" s="211">
        <f>F10</f>
        <v>82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82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82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82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151</v>
      </c>
      <c r="B13" s="19" t="s">
        <v>50</v>
      </c>
      <c r="C13" s="20"/>
      <c r="D13" s="17"/>
      <c r="E13" s="18"/>
      <c r="F13" s="214">
        <f>F14+F18</f>
        <v>1601.1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150</v>
      </c>
      <c r="B14" s="19" t="s">
        <v>51</v>
      </c>
      <c r="C14" s="20"/>
      <c r="D14" s="17"/>
      <c r="E14" s="18"/>
      <c r="F14" s="214">
        <f t="shared" ref="F14:H16" si="3">F15</f>
        <v>1601.1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119</v>
      </c>
      <c r="B15" s="6" t="s">
        <v>52</v>
      </c>
      <c r="C15" s="20"/>
      <c r="D15" s="4"/>
      <c r="E15" s="5"/>
      <c r="F15" s="215">
        <f t="shared" si="3"/>
        <v>1601.1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1601.1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1601.1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152</v>
      </c>
      <c r="B18" s="6" t="s">
        <v>53</v>
      </c>
      <c r="C18" s="7"/>
      <c r="D18" s="4"/>
      <c r="E18" s="5"/>
      <c r="F18" s="215">
        <f t="shared" ref="F18:H20" si="4">F19</f>
        <v>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153</v>
      </c>
      <c r="B19" s="120" t="s">
        <v>54</v>
      </c>
      <c r="C19" s="7"/>
      <c r="D19" s="4"/>
      <c r="E19" s="5"/>
      <c r="F19" s="215">
        <f t="shared" si="4"/>
        <v>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154</v>
      </c>
      <c r="B22" s="6" t="s">
        <v>57</v>
      </c>
      <c r="C22" s="20" t="s">
        <v>7</v>
      </c>
      <c r="D22" s="17"/>
      <c r="E22" s="18"/>
      <c r="F22" s="214">
        <f>F23+F33+F37+F41</f>
        <v>2266.1</v>
      </c>
      <c r="G22" s="214">
        <f>G23+G33+G37+G41</f>
        <v>1042.2</v>
      </c>
      <c r="H22" s="21">
        <f>H23+H33+H37+H41</f>
        <v>554</v>
      </c>
      <c r="I22" s="118"/>
    </row>
    <row r="23" spans="1:9" s="119" customFormat="1" ht="48" customHeight="1" x14ac:dyDescent="0.2">
      <c r="A23" s="142" t="s">
        <v>155</v>
      </c>
      <c r="B23" s="6" t="s">
        <v>58</v>
      </c>
      <c r="C23" s="38"/>
      <c r="D23" s="4"/>
      <c r="E23" s="5"/>
      <c r="F23" s="215">
        <f>F24+F27+F30</f>
        <v>1876.4999999999998</v>
      </c>
      <c r="G23" s="215">
        <f t="shared" ref="F23:H25" si="5">G24</f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156</v>
      </c>
      <c r="B24" s="6" t="s">
        <v>59</v>
      </c>
      <c r="C24" s="20"/>
      <c r="D24" s="17"/>
      <c r="E24" s="18"/>
      <c r="F24" s="214">
        <f t="shared" si="5"/>
        <v>1532.1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1532.1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190">
        <f>'Приложение 5'!F89</f>
        <v>1532.1</v>
      </c>
      <c r="G26" s="190">
        <f>'Приложение 5'!G89</f>
        <v>997.2</v>
      </c>
      <c r="H26" s="190">
        <f>'Приложение 5'!H89</f>
        <v>509</v>
      </c>
      <c r="I26" s="9"/>
    </row>
    <row r="27" spans="1:9" s="267" customFormat="1" ht="78.75" x14ac:dyDescent="0.2">
      <c r="A27" s="268" t="s">
        <v>345</v>
      </c>
      <c r="B27" s="6" t="s">
        <v>346</v>
      </c>
      <c r="C27" s="20"/>
      <c r="D27" s="17"/>
      <c r="E27" s="18"/>
      <c r="F27" s="21">
        <f>F28</f>
        <v>236.3</v>
      </c>
      <c r="G27" s="21">
        <f t="shared" ref="G27:G28" si="6">G28</f>
        <v>0</v>
      </c>
      <c r="H27" s="21">
        <f t="shared" ref="H27:H28" si="7">H28</f>
        <v>0</v>
      </c>
    </row>
    <row r="28" spans="1:9" s="267" customFormat="1" ht="31.5" x14ac:dyDescent="0.2">
      <c r="A28" s="39" t="s">
        <v>113</v>
      </c>
      <c r="B28" s="13" t="s">
        <v>346</v>
      </c>
      <c r="C28" s="14">
        <v>200</v>
      </c>
      <c r="D28" s="11"/>
      <c r="E28" s="12"/>
      <c r="F28" s="27">
        <f>F29</f>
        <v>236.3</v>
      </c>
      <c r="G28" s="27">
        <f t="shared" si="6"/>
        <v>0</v>
      </c>
      <c r="H28" s="27">
        <f t="shared" si="7"/>
        <v>0</v>
      </c>
    </row>
    <row r="29" spans="1:9" s="267" customFormat="1" ht="31.5" x14ac:dyDescent="0.2">
      <c r="A29" s="39" t="s">
        <v>18</v>
      </c>
      <c r="B29" s="13" t="s">
        <v>346</v>
      </c>
      <c r="C29" s="14">
        <v>240</v>
      </c>
      <c r="D29" s="23">
        <v>5</v>
      </c>
      <c r="E29" s="24">
        <v>3</v>
      </c>
      <c r="F29" s="27">
        <f>'Приложение 5'!F92</f>
        <v>236.3</v>
      </c>
      <c r="G29" s="27">
        <f>'Приложение 5'!G92</f>
        <v>0</v>
      </c>
      <c r="H29" s="27">
        <f>'Приложение 5'!H92</f>
        <v>0</v>
      </c>
    </row>
    <row r="30" spans="1:9" s="267" customFormat="1" ht="78.75" x14ac:dyDescent="0.2">
      <c r="A30" s="268" t="s">
        <v>347</v>
      </c>
      <c r="B30" s="6" t="s">
        <v>348</v>
      </c>
      <c r="C30" s="20"/>
      <c r="D30" s="17"/>
      <c r="E30" s="18"/>
      <c r="F30" s="21">
        <f>F31</f>
        <v>108.1</v>
      </c>
      <c r="G30" s="21">
        <f t="shared" ref="G30:H31" si="8">G31</f>
        <v>0</v>
      </c>
      <c r="H30" s="21">
        <f t="shared" si="8"/>
        <v>0</v>
      </c>
    </row>
    <row r="31" spans="1:9" s="267" customFormat="1" ht="31.5" x14ac:dyDescent="0.2">
      <c r="A31" s="39" t="s">
        <v>113</v>
      </c>
      <c r="B31" s="13" t="s">
        <v>348</v>
      </c>
      <c r="C31" s="14">
        <v>200</v>
      </c>
      <c r="D31" s="11"/>
      <c r="E31" s="12"/>
      <c r="F31" s="27">
        <f>F32</f>
        <v>108.1</v>
      </c>
      <c r="G31" s="27">
        <f t="shared" si="8"/>
        <v>0</v>
      </c>
      <c r="H31" s="27">
        <f t="shared" si="8"/>
        <v>0</v>
      </c>
    </row>
    <row r="32" spans="1:9" s="267" customFormat="1" ht="31.5" x14ac:dyDescent="0.2">
      <c r="A32" s="39" t="s">
        <v>18</v>
      </c>
      <c r="B32" s="13" t="s">
        <v>348</v>
      </c>
      <c r="C32" s="14">
        <v>240</v>
      </c>
      <c r="D32" s="23">
        <v>5</v>
      </c>
      <c r="E32" s="24">
        <v>3</v>
      </c>
      <c r="F32" s="27">
        <f>'Приложение 5'!F95</f>
        <v>108.1</v>
      </c>
      <c r="G32" s="27">
        <f>'Приложение 5'!G95</f>
        <v>0</v>
      </c>
      <c r="H32" s="27">
        <f>'Приложение 5'!H95</f>
        <v>0</v>
      </c>
    </row>
    <row r="33" spans="1:9" s="119" customFormat="1" ht="37.5" customHeight="1" x14ac:dyDescent="0.2">
      <c r="A33" s="142" t="s">
        <v>157</v>
      </c>
      <c r="B33" s="6" t="s">
        <v>60</v>
      </c>
      <c r="C33" s="20"/>
      <c r="D33" s="4"/>
      <c r="E33" s="5"/>
      <c r="F33" s="214">
        <f t="shared" ref="F33:H35" si="9">F34</f>
        <v>10</v>
      </c>
      <c r="G33" s="214">
        <f t="shared" si="9"/>
        <v>15</v>
      </c>
      <c r="H33" s="21">
        <f t="shared" si="9"/>
        <v>15</v>
      </c>
      <c r="I33" s="118"/>
    </row>
    <row r="34" spans="1:9" s="119" customFormat="1" ht="48" customHeight="1" x14ac:dyDescent="0.2">
      <c r="A34" s="142" t="s">
        <v>158</v>
      </c>
      <c r="B34" s="6" t="s">
        <v>61</v>
      </c>
      <c r="C34" s="38"/>
      <c r="D34" s="4"/>
      <c r="E34" s="5"/>
      <c r="F34" s="214">
        <f t="shared" si="9"/>
        <v>10</v>
      </c>
      <c r="G34" s="214">
        <f t="shared" si="9"/>
        <v>15</v>
      </c>
      <c r="H34" s="21">
        <f t="shared" si="9"/>
        <v>15</v>
      </c>
      <c r="I34" s="118"/>
    </row>
    <row r="35" spans="1:9" ht="32.1" customHeight="1" x14ac:dyDescent="0.2">
      <c r="A35" s="195" t="s">
        <v>113</v>
      </c>
      <c r="B35" s="13" t="s">
        <v>61</v>
      </c>
      <c r="C35" s="26">
        <v>200</v>
      </c>
      <c r="D35" s="11"/>
      <c r="E35" s="12"/>
      <c r="F35" s="216">
        <f t="shared" si="9"/>
        <v>10</v>
      </c>
      <c r="G35" s="216">
        <f t="shared" si="9"/>
        <v>15</v>
      </c>
      <c r="H35" s="27">
        <f t="shared" si="9"/>
        <v>15</v>
      </c>
      <c r="I35" s="9"/>
    </row>
    <row r="36" spans="1:9" ht="32.1" customHeight="1" x14ac:dyDescent="0.2">
      <c r="A36" s="195" t="s">
        <v>18</v>
      </c>
      <c r="B36" s="13" t="s">
        <v>61</v>
      </c>
      <c r="C36" s="14">
        <v>240</v>
      </c>
      <c r="D36" s="11">
        <v>5</v>
      </c>
      <c r="E36" s="12">
        <v>3</v>
      </c>
      <c r="F36" s="216">
        <f>'Приложение 5'!F99</f>
        <v>10</v>
      </c>
      <c r="G36" s="216">
        <f>'Приложение 5'!G99</f>
        <v>15</v>
      </c>
      <c r="H36" s="216">
        <f>'Приложение 5'!H99</f>
        <v>15</v>
      </c>
      <c r="I36" s="9"/>
    </row>
    <row r="37" spans="1:9" s="119" customFormat="1" ht="48" customHeight="1" x14ac:dyDescent="0.2">
      <c r="A37" s="142" t="s">
        <v>159</v>
      </c>
      <c r="B37" s="6" t="s">
        <v>62</v>
      </c>
      <c r="C37" s="20"/>
      <c r="D37" s="4"/>
      <c r="E37" s="5"/>
      <c r="F37" s="215">
        <f t="shared" ref="F37:H39" si="10">F38</f>
        <v>0</v>
      </c>
      <c r="G37" s="215">
        <f t="shared" si="10"/>
        <v>15</v>
      </c>
      <c r="H37" s="21">
        <f t="shared" si="10"/>
        <v>15</v>
      </c>
      <c r="I37" s="118"/>
    </row>
    <row r="38" spans="1:9" s="119" customFormat="1" ht="63.95" customHeight="1" x14ac:dyDescent="0.2">
      <c r="A38" s="142" t="s">
        <v>160</v>
      </c>
      <c r="B38" s="6" t="s">
        <v>63</v>
      </c>
      <c r="C38" s="20"/>
      <c r="D38" s="4"/>
      <c r="E38" s="5"/>
      <c r="F38" s="215">
        <f t="shared" si="10"/>
        <v>0</v>
      </c>
      <c r="G38" s="215">
        <f t="shared" si="10"/>
        <v>15</v>
      </c>
      <c r="H38" s="21">
        <f t="shared" si="10"/>
        <v>15</v>
      </c>
      <c r="I38" s="118"/>
    </row>
    <row r="39" spans="1:9" ht="32.1" customHeight="1" x14ac:dyDescent="0.2">
      <c r="A39" s="195" t="s">
        <v>113</v>
      </c>
      <c r="B39" s="13" t="s">
        <v>63</v>
      </c>
      <c r="C39" s="32">
        <v>200</v>
      </c>
      <c r="D39" s="11"/>
      <c r="E39" s="12"/>
      <c r="F39" s="216">
        <f t="shared" si="10"/>
        <v>0</v>
      </c>
      <c r="G39" s="216">
        <f t="shared" si="10"/>
        <v>15</v>
      </c>
      <c r="H39" s="27">
        <f t="shared" si="10"/>
        <v>15</v>
      </c>
      <c r="I39" s="9"/>
    </row>
    <row r="40" spans="1:9" ht="32.1" customHeight="1" x14ac:dyDescent="0.2">
      <c r="A40" s="195" t="s">
        <v>18</v>
      </c>
      <c r="B40" s="13" t="s">
        <v>63</v>
      </c>
      <c r="C40" s="26">
        <v>240</v>
      </c>
      <c r="D40" s="11">
        <v>5</v>
      </c>
      <c r="E40" s="12">
        <v>3</v>
      </c>
      <c r="F40" s="216">
        <f>'Приложение 5'!F103</f>
        <v>0</v>
      </c>
      <c r="G40" s="216">
        <f>'Приложение 5'!G103</f>
        <v>15</v>
      </c>
      <c r="H40" s="216">
        <f>'Приложение 5'!H103</f>
        <v>15</v>
      </c>
      <c r="I40" s="9"/>
    </row>
    <row r="41" spans="1:9" s="119" customFormat="1" ht="49.5" customHeight="1" x14ac:dyDescent="0.2">
      <c r="A41" s="142" t="s">
        <v>161</v>
      </c>
      <c r="B41" s="6" t="s">
        <v>64</v>
      </c>
      <c r="C41" s="20"/>
      <c r="D41" s="4"/>
      <c r="E41" s="5"/>
      <c r="F41" s="215">
        <f t="shared" ref="F41:H45" si="11">F42</f>
        <v>379.6</v>
      </c>
      <c r="G41" s="215">
        <f t="shared" si="11"/>
        <v>15</v>
      </c>
      <c r="H41" s="21">
        <f t="shared" si="11"/>
        <v>15</v>
      </c>
      <c r="I41" s="118"/>
    </row>
    <row r="42" spans="1:9" s="119" customFormat="1" ht="63.95" customHeight="1" x14ac:dyDescent="0.2">
      <c r="A42" s="142" t="s">
        <v>162</v>
      </c>
      <c r="B42" s="6" t="s">
        <v>65</v>
      </c>
      <c r="C42" s="20"/>
      <c r="D42" s="4"/>
      <c r="E42" s="5"/>
      <c r="F42" s="215">
        <f>F43+F45</f>
        <v>379.6</v>
      </c>
      <c r="G42" s="215">
        <f t="shared" si="11"/>
        <v>15</v>
      </c>
      <c r="H42" s="21">
        <f t="shared" si="11"/>
        <v>15</v>
      </c>
      <c r="I42" s="118"/>
    </row>
    <row r="43" spans="1:9" ht="32.1" customHeight="1" x14ac:dyDescent="0.2">
      <c r="A43" s="195" t="s">
        <v>113</v>
      </c>
      <c r="B43" s="13" t="s">
        <v>65</v>
      </c>
      <c r="C43" s="26">
        <v>200</v>
      </c>
      <c r="D43" s="11"/>
      <c r="E43" s="12"/>
      <c r="F43" s="216">
        <f t="shared" si="11"/>
        <v>370.3</v>
      </c>
      <c r="G43" s="216">
        <f t="shared" si="11"/>
        <v>15</v>
      </c>
      <c r="H43" s="27">
        <f t="shared" si="11"/>
        <v>15</v>
      </c>
      <c r="I43" s="9"/>
    </row>
    <row r="44" spans="1:9" ht="32.1" customHeight="1" x14ac:dyDescent="0.2">
      <c r="A44" s="195" t="s">
        <v>18</v>
      </c>
      <c r="B44" s="13" t="s">
        <v>65</v>
      </c>
      <c r="C44" s="26">
        <v>240</v>
      </c>
      <c r="D44" s="11">
        <v>5</v>
      </c>
      <c r="E44" s="12">
        <v>3</v>
      </c>
      <c r="F44" s="216">
        <f>'Приложение 5'!F107</f>
        <v>370.3</v>
      </c>
      <c r="G44" s="216">
        <f>'Приложение 5'!G107</f>
        <v>15</v>
      </c>
      <c r="H44" s="216">
        <f>'Приложение 5'!H107</f>
        <v>15</v>
      </c>
      <c r="I44" s="9"/>
    </row>
    <row r="45" spans="1:9" ht="18.75" x14ac:dyDescent="0.2">
      <c r="A45" s="195" t="s">
        <v>19</v>
      </c>
      <c r="B45" s="13" t="s">
        <v>65</v>
      </c>
      <c r="C45" s="26">
        <v>800</v>
      </c>
      <c r="D45" s="11"/>
      <c r="E45" s="12"/>
      <c r="F45" s="216">
        <f t="shared" si="11"/>
        <v>9.3000000000000007</v>
      </c>
      <c r="G45" s="216">
        <f t="shared" si="11"/>
        <v>0</v>
      </c>
      <c r="H45" s="27">
        <f t="shared" si="11"/>
        <v>0</v>
      </c>
      <c r="I45" s="9"/>
    </row>
    <row r="46" spans="1:9" ht="18.75" x14ac:dyDescent="0.2">
      <c r="A46" s="195" t="s">
        <v>20</v>
      </c>
      <c r="B46" s="13" t="s">
        <v>65</v>
      </c>
      <c r="C46" s="26">
        <v>880</v>
      </c>
      <c r="D46" s="11">
        <v>5</v>
      </c>
      <c r="E46" s="12">
        <v>3</v>
      </c>
      <c r="F46" s="216">
        <f>'Приложение 5'!F109</f>
        <v>9.3000000000000007</v>
      </c>
      <c r="G46" s="216">
        <f>'Приложение 5'!G109</f>
        <v>0</v>
      </c>
      <c r="H46" s="216">
        <f>'Приложение 5'!H109</f>
        <v>0</v>
      </c>
      <c r="I46" s="9"/>
    </row>
    <row r="47" spans="1:9" s="119" customFormat="1" ht="32.1" customHeight="1" x14ac:dyDescent="0.2">
      <c r="A47" s="142" t="s">
        <v>163</v>
      </c>
      <c r="B47" s="6" t="s">
        <v>68</v>
      </c>
      <c r="C47" s="7" t="s">
        <v>7</v>
      </c>
      <c r="D47" s="4"/>
      <c r="E47" s="5"/>
      <c r="F47" s="215">
        <f>F48+F55</f>
        <v>7574.6</v>
      </c>
      <c r="G47" s="215">
        <f t="shared" ref="G47:H47" si="12">G48+G55</f>
        <v>3294.6</v>
      </c>
      <c r="H47" s="215">
        <f t="shared" si="12"/>
        <v>2329.1999999999998</v>
      </c>
      <c r="I47" s="118"/>
    </row>
    <row r="48" spans="1:9" s="119" customFormat="1" ht="50.25" customHeight="1" x14ac:dyDescent="0.2">
      <c r="A48" s="142" t="s">
        <v>164</v>
      </c>
      <c r="B48" s="6" t="s">
        <v>69</v>
      </c>
      <c r="C48" s="7"/>
      <c r="D48" s="4"/>
      <c r="E48" s="5"/>
      <c r="F48" s="215">
        <f>F49+F51+F53</f>
        <v>4464</v>
      </c>
      <c r="G48" s="215">
        <f>G49+G51+G53</f>
        <v>3294.6</v>
      </c>
      <c r="H48" s="21">
        <f>H49+H51+H53</f>
        <v>2329.1999999999998</v>
      </c>
      <c r="I48" s="118"/>
    </row>
    <row r="49" spans="1:9" ht="63.95" customHeight="1" x14ac:dyDescent="0.2">
      <c r="A49" s="195" t="s">
        <v>13</v>
      </c>
      <c r="B49" s="13" t="s">
        <v>69</v>
      </c>
      <c r="C49" s="66">
        <v>100</v>
      </c>
      <c r="D49" s="56"/>
      <c r="E49" s="57"/>
      <c r="F49" s="217">
        <f>F50</f>
        <v>3143.4</v>
      </c>
      <c r="G49" s="217">
        <f>G50</f>
        <v>3294.6</v>
      </c>
      <c r="H49" s="71">
        <f>H50</f>
        <v>2329.1999999999998</v>
      </c>
      <c r="I49" s="9"/>
    </row>
    <row r="50" spans="1:9" ht="15.95" customHeight="1" x14ac:dyDescent="0.2">
      <c r="A50" s="198" t="s">
        <v>70</v>
      </c>
      <c r="B50" s="13" t="s">
        <v>69</v>
      </c>
      <c r="C50" s="70">
        <v>110</v>
      </c>
      <c r="D50" s="56">
        <v>8</v>
      </c>
      <c r="E50" s="57">
        <v>1</v>
      </c>
      <c r="F50" s="217">
        <f>'Приложение 5'!F115</f>
        <v>3143.4</v>
      </c>
      <c r="G50" s="217">
        <f>'Приложение 5'!G115</f>
        <v>3294.6</v>
      </c>
      <c r="H50" s="217">
        <f>'Приложение 5'!H115</f>
        <v>2329.1999999999998</v>
      </c>
      <c r="I50" s="9"/>
    </row>
    <row r="51" spans="1:9" ht="32.1" customHeight="1" x14ac:dyDescent="0.2">
      <c r="A51" s="195" t="s">
        <v>113</v>
      </c>
      <c r="B51" s="13" t="s">
        <v>69</v>
      </c>
      <c r="C51" s="70">
        <v>200</v>
      </c>
      <c r="D51" s="56"/>
      <c r="E51" s="57"/>
      <c r="F51" s="217">
        <f>F52</f>
        <v>1221.2</v>
      </c>
      <c r="G51" s="217">
        <f>G52</f>
        <v>0</v>
      </c>
      <c r="H51" s="71">
        <f>H52</f>
        <v>0</v>
      </c>
      <c r="I51" s="9"/>
    </row>
    <row r="52" spans="1:9" ht="32.1" customHeight="1" x14ac:dyDescent="0.2">
      <c r="A52" s="196" t="s">
        <v>18</v>
      </c>
      <c r="B52" s="13" t="s">
        <v>69</v>
      </c>
      <c r="C52" s="70">
        <v>240</v>
      </c>
      <c r="D52" s="56">
        <v>8</v>
      </c>
      <c r="E52" s="57">
        <v>1</v>
      </c>
      <c r="F52" s="217">
        <f>'Приложение 5'!F117</f>
        <v>1221.2</v>
      </c>
      <c r="G52" s="217">
        <f>'Приложение 5'!G117</f>
        <v>0</v>
      </c>
      <c r="H52" s="217">
        <f>'Приложение 5'!H117</f>
        <v>0</v>
      </c>
      <c r="I52" s="9"/>
    </row>
    <row r="53" spans="1:9" ht="15.95" customHeight="1" x14ac:dyDescent="0.2">
      <c r="A53" s="195" t="s">
        <v>19</v>
      </c>
      <c r="B53" s="40" t="s">
        <v>69</v>
      </c>
      <c r="C53" s="70">
        <v>800</v>
      </c>
      <c r="D53" s="69"/>
      <c r="E53" s="57"/>
      <c r="F53" s="217">
        <f>F54</f>
        <v>99.4</v>
      </c>
      <c r="G53" s="217">
        <f>G54</f>
        <v>0</v>
      </c>
      <c r="H53" s="71">
        <f>H54</f>
        <v>0</v>
      </c>
      <c r="I53" s="9"/>
    </row>
    <row r="54" spans="1:9" ht="15.95" customHeight="1" x14ac:dyDescent="0.2">
      <c r="A54" s="195" t="s">
        <v>20</v>
      </c>
      <c r="B54" s="40" t="s">
        <v>69</v>
      </c>
      <c r="C54" s="70">
        <v>850</v>
      </c>
      <c r="D54" s="69">
        <v>8</v>
      </c>
      <c r="E54" s="57">
        <v>1</v>
      </c>
      <c r="F54" s="217">
        <f>'Приложение 5'!F119</f>
        <v>99.4</v>
      </c>
      <c r="G54" s="217">
        <f>'Приложение 5'!G119</f>
        <v>0</v>
      </c>
      <c r="H54" s="217">
        <f>'Приложение 5'!H119</f>
        <v>0</v>
      </c>
      <c r="I54" s="9"/>
    </row>
    <row r="55" spans="1:9" s="119" customFormat="1" ht="49.5" customHeight="1" x14ac:dyDescent="0.2">
      <c r="A55" s="142" t="s">
        <v>121</v>
      </c>
      <c r="B55" s="52" t="s">
        <v>71</v>
      </c>
      <c r="C55" s="20"/>
      <c r="D55" s="18"/>
      <c r="E55" s="5"/>
      <c r="F55" s="215">
        <f>F56</f>
        <v>3110.6</v>
      </c>
      <c r="G55" s="215">
        <f t="shared" ref="G55:H55" si="13">G56</f>
        <v>0</v>
      </c>
      <c r="H55" s="215">
        <f t="shared" si="13"/>
        <v>0</v>
      </c>
      <c r="I55" s="118"/>
    </row>
    <row r="56" spans="1:9" ht="63.95" customHeight="1" x14ac:dyDescent="0.2">
      <c r="A56" s="195" t="s">
        <v>13</v>
      </c>
      <c r="B56" s="40" t="s">
        <v>71</v>
      </c>
      <c r="C56" s="70">
        <v>100</v>
      </c>
      <c r="D56" s="69"/>
      <c r="E56" s="57"/>
      <c r="F56" s="217">
        <f>F57</f>
        <v>3110.6</v>
      </c>
      <c r="G56" s="217">
        <f>G57</f>
        <v>0</v>
      </c>
      <c r="H56" s="71">
        <f>H57</f>
        <v>0</v>
      </c>
      <c r="I56" s="9"/>
    </row>
    <row r="57" spans="1:9" ht="15.95" customHeight="1" x14ac:dyDescent="0.2">
      <c r="A57" s="198" t="s">
        <v>70</v>
      </c>
      <c r="B57" s="40" t="s">
        <v>71</v>
      </c>
      <c r="C57" s="70">
        <v>110</v>
      </c>
      <c r="D57" s="69">
        <v>8</v>
      </c>
      <c r="E57" s="57">
        <v>1</v>
      </c>
      <c r="F57" s="217">
        <f>'Приложение 5'!F122</f>
        <v>3110.6</v>
      </c>
      <c r="G57" s="217">
        <f>'Приложение 5'!G122</f>
        <v>0</v>
      </c>
      <c r="H57" s="217">
        <f>'Приложение 5'!H122</f>
        <v>0</v>
      </c>
      <c r="I57" s="9"/>
    </row>
    <row r="58" spans="1:9" s="119" customFormat="1" ht="18.75" x14ac:dyDescent="0.2">
      <c r="A58" s="121" t="s">
        <v>9</v>
      </c>
      <c r="B58" s="6" t="s">
        <v>10</v>
      </c>
      <c r="C58" s="7" t="s">
        <v>7</v>
      </c>
      <c r="D58" s="4"/>
      <c r="E58" s="5"/>
      <c r="F58" s="215">
        <f>F59+F62+F67+F73+F78+F81+F84+F90+F93+F98+F101+F87+F70</f>
        <v>6039.9</v>
      </c>
      <c r="G58" s="215">
        <f>G59+G62+G67+G73+G78+G81+G84+G90+G93+G98+G101+G87+G70</f>
        <v>4741.7</v>
      </c>
      <c r="H58" s="215">
        <f>H59+H62+H67+H73+H78+H81+H84+H90+H93+H98+H101+H87+H70</f>
        <v>4952.7</v>
      </c>
      <c r="I58" s="118"/>
    </row>
    <row r="59" spans="1:9" s="119" customFormat="1" ht="32.1" customHeight="1" x14ac:dyDescent="0.2">
      <c r="A59" s="121" t="s">
        <v>22</v>
      </c>
      <c r="B59" s="6" t="s">
        <v>23</v>
      </c>
      <c r="C59" s="7"/>
      <c r="D59" s="4"/>
      <c r="E59" s="5"/>
      <c r="F59" s="215">
        <f t="shared" ref="F59:H60" si="14">F60</f>
        <v>3058.8</v>
      </c>
      <c r="G59" s="215">
        <f t="shared" si="14"/>
        <v>3058.8</v>
      </c>
      <c r="H59" s="8">
        <f t="shared" si="14"/>
        <v>3058.8</v>
      </c>
      <c r="I59" s="118"/>
    </row>
    <row r="60" spans="1:9" ht="63.95" customHeight="1" x14ac:dyDescent="0.2">
      <c r="A60" s="195" t="s">
        <v>13</v>
      </c>
      <c r="B60" s="13" t="s">
        <v>23</v>
      </c>
      <c r="C60" s="14">
        <v>100</v>
      </c>
      <c r="D60" s="11"/>
      <c r="E60" s="12"/>
      <c r="F60" s="216">
        <f t="shared" si="14"/>
        <v>3058.8</v>
      </c>
      <c r="G60" s="216">
        <f t="shared" si="14"/>
        <v>3058.8</v>
      </c>
      <c r="H60" s="15">
        <f t="shared" si="14"/>
        <v>3058.8</v>
      </c>
      <c r="I60" s="9"/>
    </row>
    <row r="61" spans="1:9" ht="32.1" customHeight="1" x14ac:dyDescent="0.2">
      <c r="A61" s="195" t="s">
        <v>14</v>
      </c>
      <c r="B61" s="13" t="s">
        <v>23</v>
      </c>
      <c r="C61" s="14">
        <v>120</v>
      </c>
      <c r="D61" s="11">
        <v>1</v>
      </c>
      <c r="E61" s="12">
        <v>4</v>
      </c>
      <c r="F61" s="216">
        <f>'Приложение 5'!F20</f>
        <v>3058.8</v>
      </c>
      <c r="G61" s="216">
        <f>'Приложение 5'!G20</f>
        <v>3058.8</v>
      </c>
      <c r="H61" s="216">
        <f>'Приложение 5'!H20</f>
        <v>3058.8</v>
      </c>
      <c r="I61" s="9"/>
    </row>
    <row r="62" spans="1:9" ht="15.95" customHeight="1" x14ac:dyDescent="0.2">
      <c r="A62" s="121" t="s">
        <v>16</v>
      </c>
      <c r="B62" s="6" t="s">
        <v>17</v>
      </c>
      <c r="C62" s="7" t="s">
        <v>7</v>
      </c>
      <c r="D62" s="4"/>
      <c r="E62" s="5"/>
      <c r="F62" s="215">
        <f>F63+F65</f>
        <v>720.1</v>
      </c>
      <c r="G62" s="215">
        <f>G63+G65</f>
        <v>41.8</v>
      </c>
      <c r="H62" s="8">
        <f>H63+H65</f>
        <v>44.7</v>
      </c>
      <c r="I62" s="9"/>
    </row>
    <row r="63" spans="1:9" ht="32.1" customHeight="1" x14ac:dyDescent="0.2">
      <c r="A63" s="195" t="s">
        <v>113</v>
      </c>
      <c r="B63" s="104" t="s">
        <v>17</v>
      </c>
      <c r="C63" s="26">
        <v>200</v>
      </c>
      <c r="D63" s="24"/>
      <c r="E63" s="24"/>
      <c r="F63" s="190">
        <f>F64</f>
        <v>660.1</v>
      </c>
      <c r="G63" s="190">
        <f>G64</f>
        <v>0</v>
      </c>
      <c r="H63" s="27">
        <f>H64</f>
        <v>0</v>
      </c>
      <c r="I63" s="9"/>
    </row>
    <row r="64" spans="1:9" ht="32.1" customHeight="1" x14ac:dyDescent="0.2">
      <c r="A64" s="195" t="s">
        <v>18</v>
      </c>
      <c r="B64" s="104" t="s">
        <v>17</v>
      </c>
      <c r="C64" s="26">
        <v>240</v>
      </c>
      <c r="D64" s="24">
        <v>1</v>
      </c>
      <c r="E64" s="24">
        <v>4</v>
      </c>
      <c r="F64" s="190">
        <f>'Приложение 5'!F23</f>
        <v>660.1</v>
      </c>
      <c r="G64" s="190">
        <f>'Приложение 5'!G23</f>
        <v>0</v>
      </c>
      <c r="H64" s="190">
        <f>'Приложение 5'!H23</f>
        <v>0</v>
      </c>
      <c r="I64" s="9"/>
    </row>
    <row r="65" spans="1:9" ht="15.95" customHeight="1" x14ac:dyDescent="0.2">
      <c r="A65" s="195" t="s">
        <v>19</v>
      </c>
      <c r="B65" s="104" t="s">
        <v>17</v>
      </c>
      <c r="C65" s="26">
        <v>800</v>
      </c>
      <c r="D65" s="24"/>
      <c r="E65" s="24"/>
      <c r="F65" s="190">
        <f>F66</f>
        <v>60</v>
      </c>
      <c r="G65" s="190">
        <f>G66</f>
        <v>41.8</v>
      </c>
      <c r="H65" s="27">
        <f>H66</f>
        <v>44.7</v>
      </c>
      <c r="I65" s="9"/>
    </row>
    <row r="66" spans="1:9" ht="15.95" customHeight="1" x14ac:dyDescent="0.2">
      <c r="A66" s="195" t="s">
        <v>20</v>
      </c>
      <c r="B66" s="104" t="s">
        <v>17</v>
      </c>
      <c r="C66" s="26">
        <v>850</v>
      </c>
      <c r="D66" s="24">
        <v>1</v>
      </c>
      <c r="E66" s="24">
        <v>4</v>
      </c>
      <c r="F66" s="190">
        <f>'Приложение 5'!F25</f>
        <v>60</v>
      </c>
      <c r="G66" s="190">
        <f>'Приложение 5'!G25</f>
        <v>41.8</v>
      </c>
      <c r="H66" s="190">
        <f>'Приложение 5'!H25</f>
        <v>44.7</v>
      </c>
      <c r="I66" s="9"/>
    </row>
    <row r="67" spans="1:9" s="119" customFormat="1" ht="32.1" customHeight="1" x14ac:dyDescent="0.2">
      <c r="A67" s="121" t="s">
        <v>87</v>
      </c>
      <c r="B67" s="120" t="s">
        <v>25</v>
      </c>
      <c r="C67" s="20"/>
      <c r="D67" s="18"/>
      <c r="E67" s="18"/>
      <c r="F67" s="214">
        <f t="shared" ref="F67:H68" si="15">F68</f>
        <v>25.7</v>
      </c>
      <c r="G67" s="214">
        <f t="shared" si="15"/>
        <v>25.7</v>
      </c>
      <c r="H67" s="21">
        <f t="shared" si="15"/>
        <v>25.7</v>
      </c>
      <c r="I67" s="118"/>
    </row>
    <row r="68" spans="1:9" ht="15.95" customHeight="1" x14ac:dyDescent="0.2">
      <c r="A68" s="195" t="s">
        <v>26</v>
      </c>
      <c r="B68" s="104" t="s">
        <v>25</v>
      </c>
      <c r="C68" s="26">
        <v>500</v>
      </c>
      <c r="D68" s="24"/>
      <c r="E68" s="24"/>
      <c r="F68" s="190">
        <f t="shared" si="15"/>
        <v>25.7</v>
      </c>
      <c r="G68" s="190">
        <f t="shared" si="15"/>
        <v>25.7</v>
      </c>
      <c r="H68" s="27">
        <f t="shared" si="15"/>
        <v>25.7</v>
      </c>
      <c r="I68" s="9"/>
    </row>
    <row r="69" spans="1:9" ht="15.95" customHeight="1" x14ac:dyDescent="0.2">
      <c r="A69" s="195" t="s">
        <v>27</v>
      </c>
      <c r="B69" s="104" t="s">
        <v>25</v>
      </c>
      <c r="C69" s="26">
        <v>540</v>
      </c>
      <c r="D69" s="24">
        <v>1</v>
      </c>
      <c r="E69" s="24">
        <v>6</v>
      </c>
      <c r="F69" s="190">
        <f>'Приложение 5'!F33</f>
        <v>25.7</v>
      </c>
      <c r="G69" s="190">
        <f>'Приложение 5'!G33</f>
        <v>25.7</v>
      </c>
      <c r="H69" s="190">
        <f>'Приложение 5'!H33</f>
        <v>25.7</v>
      </c>
      <c r="I69" s="9"/>
    </row>
    <row r="70" spans="1:9" s="119" customFormat="1" ht="47.25" x14ac:dyDescent="0.2">
      <c r="A70" s="121" t="s">
        <v>321</v>
      </c>
      <c r="B70" s="19" t="s">
        <v>320</v>
      </c>
      <c r="C70" s="7" t="s">
        <v>7</v>
      </c>
      <c r="D70" s="18"/>
      <c r="E70" s="18"/>
      <c r="F70" s="214">
        <f>F71</f>
        <v>5.5</v>
      </c>
      <c r="G70" s="214">
        <f t="shared" ref="G70:H70" si="16">G71</f>
        <v>0</v>
      </c>
      <c r="H70" s="214">
        <f t="shared" si="16"/>
        <v>0</v>
      </c>
      <c r="I70" s="118"/>
    </row>
    <row r="71" spans="1:9" ht="32.1" customHeight="1" x14ac:dyDescent="0.2">
      <c r="A71" s="195" t="s">
        <v>113</v>
      </c>
      <c r="B71" s="25" t="s">
        <v>320</v>
      </c>
      <c r="C71" s="14">
        <v>200</v>
      </c>
      <c r="D71" s="24"/>
      <c r="E71" s="24"/>
      <c r="F71" s="190">
        <f>F72</f>
        <v>5.5</v>
      </c>
      <c r="G71" s="190">
        <f>G72</f>
        <v>0</v>
      </c>
      <c r="H71" s="27">
        <f>H72</f>
        <v>0</v>
      </c>
      <c r="I71" s="9"/>
    </row>
    <row r="72" spans="1:9" ht="32.1" customHeight="1" x14ac:dyDescent="0.2">
      <c r="A72" s="195" t="s">
        <v>18</v>
      </c>
      <c r="B72" s="25" t="s">
        <v>320</v>
      </c>
      <c r="C72" s="14">
        <v>240</v>
      </c>
      <c r="D72" s="24">
        <v>1</v>
      </c>
      <c r="E72" s="24">
        <v>13</v>
      </c>
      <c r="F72" s="216">
        <f>'Приложение 5'!F48</f>
        <v>5.5</v>
      </c>
      <c r="G72" s="216">
        <f>'Приложение 5'!G48</f>
        <v>0</v>
      </c>
      <c r="H72" s="216">
        <f>'Приложение 5'!H48</f>
        <v>0</v>
      </c>
      <c r="I72" s="9"/>
    </row>
    <row r="73" spans="1:9" s="119" customFormat="1" ht="18.75" x14ac:dyDescent="0.2">
      <c r="A73" s="121" t="s">
        <v>35</v>
      </c>
      <c r="B73" s="19" t="s">
        <v>36</v>
      </c>
      <c r="C73" s="7" t="s">
        <v>7</v>
      </c>
      <c r="D73" s="18"/>
      <c r="E73" s="18"/>
      <c r="F73" s="214">
        <f>F74+F76</f>
        <v>229.39999999999998</v>
      </c>
      <c r="G73" s="214">
        <f>G74+G76</f>
        <v>5</v>
      </c>
      <c r="H73" s="21">
        <f>H74+H76</f>
        <v>5</v>
      </c>
      <c r="I73" s="118"/>
    </row>
    <row r="74" spans="1:9" ht="32.1" customHeight="1" x14ac:dyDescent="0.2">
      <c r="A74" s="195" t="s">
        <v>113</v>
      </c>
      <c r="B74" s="25" t="s">
        <v>36</v>
      </c>
      <c r="C74" s="14">
        <v>200</v>
      </c>
      <c r="D74" s="24"/>
      <c r="E74" s="24"/>
      <c r="F74" s="190">
        <f>F75</f>
        <v>103.8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95" t="s">
        <v>18</v>
      </c>
      <c r="B75" s="25" t="s">
        <v>36</v>
      </c>
      <c r="C75" s="14">
        <v>240</v>
      </c>
      <c r="D75" s="24">
        <v>1</v>
      </c>
      <c r="E75" s="24">
        <v>13</v>
      </c>
      <c r="F75" s="216">
        <f>'Приложение 5'!F51</f>
        <v>103.8</v>
      </c>
      <c r="G75" s="216">
        <f>'Приложение 5'!G51</f>
        <v>0</v>
      </c>
      <c r="H75" s="216">
        <f>'Приложение 5'!H51</f>
        <v>0</v>
      </c>
      <c r="I75" s="9"/>
    </row>
    <row r="76" spans="1:9" ht="15.95" customHeight="1" x14ac:dyDescent="0.2">
      <c r="A76" s="195" t="s">
        <v>19</v>
      </c>
      <c r="B76" s="25" t="s">
        <v>36</v>
      </c>
      <c r="C76" s="14">
        <v>800</v>
      </c>
      <c r="D76" s="24">
        <v>1</v>
      </c>
      <c r="E76" s="24">
        <v>13</v>
      </c>
      <c r="F76" s="190">
        <f>F77</f>
        <v>125.6</v>
      </c>
      <c r="G76" s="190">
        <f t="shared" ref="G76:H76" si="17">G77</f>
        <v>5</v>
      </c>
      <c r="H76" s="190">
        <f t="shared" si="17"/>
        <v>5</v>
      </c>
      <c r="I76" s="9"/>
    </row>
    <row r="77" spans="1:9" ht="15.95" customHeight="1" x14ac:dyDescent="0.2">
      <c r="A77" s="195" t="s">
        <v>20</v>
      </c>
      <c r="B77" s="25" t="s">
        <v>36</v>
      </c>
      <c r="C77" s="14">
        <v>850</v>
      </c>
      <c r="D77" s="24">
        <v>1</v>
      </c>
      <c r="E77" s="24">
        <v>13</v>
      </c>
      <c r="F77" s="190">
        <f>'Приложение 5'!F53</f>
        <v>125.6</v>
      </c>
      <c r="G77" s="190">
        <f>'Приложение 5'!G53</f>
        <v>5</v>
      </c>
      <c r="H77" s="190">
        <f>'Приложение 5'!H53</f>
        <v>5</v>
      </c>
      <c r="I77" s="9"/>
    </row>
    <row r="78" spans="1:9" s="119" customFormat="1" ht="32.1" customHeight="1" x14ac:dyDescent="0.2">
      <c r="A78" s="121" t="s">
        <v>75</v>
      </c>
      <c r="B78" s="6" t="s">
        <v>111</v>
      </c>
      <c r="C78" s="7" t="s">
        <v>7</v>
      </c>
      <c r="D78" s="4"/>
      <c r="E78" s="5"/>
      <c r="F78" s="215">
        <f t="shared" ref="F78:H79" si="18">F79</f>
        <v>320</v>
      </c>
      <c r="G78" s="215">
        <f t="shared" si="18"/>
        <v>320</v>
      </c>
      <c r="H78" s="8">
        <f t="shared" si="18"/>
        <v>320</v>
      </c>
      <c r="I78" s="118"/>
    </row>
    <row r="79" spans="1:9" ht="15.95" customHeight="1" x14ac:dyDescent="0.2">
      <c r="A79" s="196" t="s">
        <v>76</v>
      </c>
      <c r="B79" s="13" t="s">
        <v>111</v>
      </c>
      <c r="C79" s="66">
        <v>300</v>
      </c>
      <c r="D79" s="56"/>
      <c r="E79" s="57"/>
      <c r="F79" s="217">
        <f t="shared" si="18"/>
        <v>320</v>
      </c>
      <c r="G79" s="217">
        <f t="shared" si="18"/>
        <v>320</v>
      </c>
      <c r="H79" s="67">
        <f t="shared" si="18"/>
        <v>320</v>
      </c>
      <c r="I79" s="9"/>
    </row>
    <row r="80" spans="1:9" ht="31.5" customHeight="1" x14ac:dyDescent="0.2">
      <c r="A80" s="197" t="s">
        <v>115</v>
      </c>
      <c r="B80" s="13" t="s">
        <v>111</v>
      </c>
      <c r="C80" s="66">
        <v>320</v>
      </c>
      <c r="D80" s="56">
        <v>10</v>
      </c>
      <c r="E80" s="57">
        <v>1</v>
      </c>
      <c r="F80" s="217">
        <f>'Приложение 5'!F128</f>
        <v>320</v>
      </c>
      <c r="G80" s="217">
        <f>'Приложение 5'!G128</f>
        <v>320</v>
      </c>
      <c r="H80" s="217">
        <f>'Приложение 5'!H128</f>
        <v>320</v>
      </c>
      <c r="I80" s="9"/>
    </row>
    <row r="81" spans="1:9" s="119" customFormat="1" ht="15.95" customHeight="1" x14ac:dyDescent="0.2">
      <c r="A81" s="121" t="s">
        <v>11</v>
      </c>
      <c r="B81" s="6" t="s">
        <v>12</v>
      </c>
      <c r="C81" s="7" t="s">
        <v>7</v>
      </c>
      <c r="D81" s="4"/>
      <c r="E81" s="5"/>
      <c r="F81" s="215">
        <f t="shared" ref="F81:H82" si="19">F82</f>
        <v>771.9</v>
      </c>
      <c r="G81" s="215">
        <f t="shared" si="19"/>
        <v>771.9</v>
      </c>
      <c r="H81" s="8">
        <f t="shared" si="19"/>
        <v>771.9</v>
      </c>
      <c r="I81" s="118"/>
    </row>
    <row r="82" spans="1:9" ht="63.95" customHeight="1" x14ac:dyDescent="0.2">
      <c r="A82" s="195" t="s">
        <v>13</v>
      </c>
      <c r="B82" s="13" t="s">
        <v>12</v>
      </c>
      <c r="C82" s="14">
        <v>100</v>
      </c>
      <c r="D82" s="11"/>
      <c r="E82" s="12"/>
      <c r="F82" s="216">
        <f t="shared" si="19"/>
        <v>771.9</v>
      </c>
      <c r="G82" s="216">
        <f t="shared" si="19"/>
        <v>771.9</v>
      </c>
      <c r="H82" s="15">
        <f t="shared" si="19"/>
        <v>771.9</v>
      </c>
      <c r="I82" s="9"/>
    </row>
    <row r="83" spans="1:9" ht="32.1" customHeight="1" x14ac:dyDescent="0.2">
      <c r="A83" s="195" t="s">
        <v>14</v>
      </c>
      <c r="B83" s="13" t="s">
        <v>12</v>
      </c>
      <c r="C83" s="14">
        <v>120</v>
      </c>
      <c r="D83" s="11">
        <v>1</v>
      </c>
      <c r="E83" s="12">
        <v>2</v>
      </c>
      <c r="F83" s="216">
        <f>'Приложение 5'!F15</f>
        <v>771.9</v>
      </c>
      <c r="G83" s="216">
        <f>'Приложение 5'!G15</f>
        <v>771.9</v>
      </c>
      <c r="H83" s="216">
        <f>'Приложение 5'!H15</f>
        <v>771.9</v>
      </c>
      <c r="I83" s="9"/>
    </row>
    <row r="84" spans="1:9" ht="32.1" customHeight="1" x14ac:dyDescent="0.2">
      <c r="A84" s="121" t="s">
        <v>29</v>
      </c>
      <c r="B84" s="52" t="s">
        <v>30</v>
      </c>
      <c r="C84" s="20"/>
      <c r="D84" s="18"/>
      <c r="E84" s="18"/>
      <c r="F84" s="214">
        <f t="shared" ref="F84:H85" si="20">F85</f>
        <v>554.9</v>
      </c>
      <c r="G84" s="214">
        <f t="shared" si="20"/>
        <v>0</v>
      </c>
      <c r="H84" s="21">
        <f t="shared" si="20"/>
        <v>0</v>
      </c>
      <c r="I84" s="9"/>
    </row>
    <row r="85" spans="1:9" ht="18.75" x14ac:dyDescent="0.2">
      <c r="A85" s="195" t="s">
        <v>19</v>
      </c>
      <c r="B85" s="40" t="s">
        <v>30</v>
      </c>
      <c r="C85" s="26">
        <v>800</v>
      </c>
      <c r="D85" s="24"/>
      <c r="E85" s="24"/>
      <c r="F85" s="190">
        <f t="shared" si="20"/>
        <v>554.9</v>
      </c>
      <c r="G85" s="190">
        <f t="shared" si="20"/>
        <v>0</v>
      </c>
      <c r="H85" s="27">
        <f t="shared" si="20"/>
        <v>0</v>
      </c>
      <c r="I85" s="9"/>
    </row>
    <row r="86" spans="1:9" ht="18.75" x14ac:dyDescent="0.2">
      <c r="A86" s="195" t="s">
        <v>352</v>
      </c>
      <c r="B86" s="40" t="s">
        <v>30</v>
      </c>
      <c r="C86" s="26">
        <v>880</v>
      </c>
      <c r="D86" s="24">
        <v>1</v>
      </c>
      <c r="E86" s="24">
        <v>7</v>
      </c>
      <c r="F86" s="190">
        <f>'Приложение 5'!F38</f>
        <v>554.9</v>
      </c>
      <c r="G86" s="190">
        <f>'Приложение 5'!G38</f>
        <v>0</v>
      </c>
      <c r="H86" s="190">
        <f>'Приложение 5'!H38</f>
        <v>0</v>
      </c>
      <c r="I86" s="9"/>
    </row>
    <row r="87" spans="1:9" s="119" customFormat="1" ht="31.5" x14ac:dyDescent="0.2">
      <c r="A87" s="121" t="str">
        <f>'Приложение 5'!A81</f>
        <v>Мероприятия в области жилищно-коммунального хозяйства за счет средств местного бюджета</v>
      </c>
      <c r="B87" s="6" t="s">
        <v>132</v>
      </c>
      <c r="C87" s="20"/>
      <c r="D87" s="17"/>
      <c r="E87" s="18"/>
      <c r="F87" s="214">
        <f>F88</f>
        <v>100</v>
      </c>
      <c r="G87" s="214">
        <f t="shared" ref="G87:H87" si="21">G88</f>
        <v>0</v>
      </c>
      <c r="H87" s="214">
        <f t="shared" si="21"/>
        <v>0</v>
      </c>
      <c r="I87" s="118"/>
    </row>
    <row r="88" spans="1:9" ht="32.1" customHeight="1" x14ac:dyDescent="0.2">
      <c r="A88" s="195" t="str">
        <f>'Приложение 5'!A82</f>
        <v>Закупка товаров, работ и услуг для  государственных (муниципальных) нужд</v>
      </c>
      <c r="B88" s="13" t="s">
        <v>132</v>
      </c>
      <c r="C88" s="32">
        <v>200</v>
      </c>
      <c r="D88" s="29"/>
      <c r="E88" s="30"/>
      <c r="F88" s="218">
        <f>F89</f>
        <v>100</v>
      </c>
      <c r="G88" s="218">
        <f>G89</f>
        <v>0</v>
      </c>
      <c r="H88" s="33">
        <f>H89</f>
        <v>0</v>
      </c>
      <c r="I88" s="9"/>
    </row>
    <row r="89" spans="1:9" ht="32.1" customHeight="1" x14ac:dyDescent="0.2">
      <c r="A89" s="195" t="s">
        <v>18</v>
      </c>
      <c r="B89" s="13" t="s">
        <v>132</v>
      </c>
      <c r="C89" s="14">
        <v>240</v>
      </c>
      <c r="D89" s="11">
        <v>5</v>
      </c>
      <c r="E89" s="12">
        <v>1</v>
      </c>
      <c r="F89" s="216">
        <f>'Приложение 5'!F83</f>
        <v>100</v>
      </c>
      <c r="G89" s="216">
        <f>'Приложение 5'!G83</f>
        <v>0</v>
      </c>
      <c r="H89" s="216">
        <f>'Приложение 5'!H83</f>
        <v>0</v>
      </c>
      <c r="I89" s="9"/>
    </row>
    <row r="90" spans="1:9" s="119" customFormat="1" ht="15.95" customHeight="1" x14ac:dyDescent="0.2">
      <c r="A90" s="121" t="s">
        <v>112</v>
      </c>
      <c r="B90" s="6" t="s">
        <v>32</v>
      </c>
      <c r="C90" s="7" t="s">
        <v>7</v>
      </c>
      <c r="D90" s="4"/>
      <c r="E90" s="5"/>
      <c r="F90" s="215">
        <f t="shared" ref="F90:H91" si="22">F91</f>
        <v>5</v>
      </c>
      <c r="G90" s="215">
        <f t="shared" si="22"/>
        <v>5</v>
      </c>
      <c r="H90" s="8">
        <f t="shared" si="22"/>
        <v>5</v>
      </c>
      <c r="I90" s="118"/>
    </row>
    <row r="91" spans="1:9" ht="15.95" customHeight="1" x14ac:dyDescent="0.2">
      <c r="A91" s="195" t="s">
        <v>19</v>
      </c>
      <c r="B91" s="13" t="s">
        <v>32</v>
      </c>
      <c r="C91" s="14">
        <v>800</v>
      </c>
      <c r="D91" s="11"/>
      <c r="E91" s="12"/>
      <c r="F91" s="216">
        <f t="shared" si="22"/>
        <v>5</v>
      </c>
      <c r="G91" s="216">
        <f t="shared" si="22"/>
        <v>5</v>
      </c>
      <c r="H91" s="15">
        <f t="shared" si="22"/>
        <v>5</v>
      </c>
      <c r="I91" s="9"/>
    </row>
    <row r="92" spans="1:9" ht="15.95" customHeight="1" x14ac:dyDescent="0.2">
      <c r="A92" s="195" t="s">
        <v>33</v>
      </c>
      <c r="B92" s="13" t="s">
        <v>32</v>
      </c>
      <c r="C92" s="14">
        <v>870</v>
      </c>
      <c r="D92" s="11">
        <v>1</v>
      </c>
      <c r="E92" s="12">
        <v>11</v>
      </c>
      <c r="F92" s="216">
        <f>'Приложение 5'!F43</f>
        <v>5</v>
      </c>
      <c r="G92" s="216">
        <f>'Приложение 5'!G43</f>
        <v>5</v>
      </c>
      <c r="H92" s="216">
        <f>'Приложение 5'!H43</f>
        <v>5</v>
      </c>
      <c r="I92" s="9"/>
    </row>
    <row r="93" spans="1:9" s="119" customFormat="1" ht="32.1" customHeight="1" x14ac:dyDescent="0.2">
      <c r="A93" s="121" t="s">
        <v>38</v>
      </c>
      <c r="B93" s="6" t="s">
        <v>39</v>
      </c>
      <c r="C93" s="122" t="s">
        <v>7</v>
      </c>
      <c r="D93" s="4"/>
      <c r="E93" s="5"/>
      <c r="F93" s="179">
        <f>F94+F96</f>
        <v>248.5</v>
      </c>
      <c r="G93" s="179">
        <f>G94+G96</f>
        <v>253</v>
      </c>
      <c r="H93" s="123">
        <f>H94+H96</f>
        <v>258.3</v>
      </c>
      <c r="I93" s="118"/>
    </row>
    <row r="94" spans="1:9" s="119" customFormat="1" ht="63.95" customHeight="1" x14ac:dyDescent="0.2">
      <c r="A94" s="195" t="s">
        <v>13</v>
      </c>
      <c r="B94" s="104" t="s">
        <v>39</v>
      </c>
      <c r="C94" s="26">
        <v>100</v>
      </c>
      <c r="D94" s="24"/>
      <c r="E94" s="24"/>
      <c r="F94" s="190">
        <f>F95</f>
        <v>236.9</v>
      </c>
      <c r="G94" s="190">
        <f>G95</f>
        <v>246.1</v>
      </c>
      <c r="H94" s="27">
        <f>H95</f>
        <v>255.7</v>
      </c>
      <c r="I94" s="118"/>
    </row>
    <row r="95" spans="1:9" ht="32.1" customHeight="1" x14ac:dyDescent="0.2">
      <c r="A95" s="195" t="s">
        <v>40</v>
      </c>
      <c r="B95" s="104" t="s">
        <v>39</v>
      </c>
      <c r="C95" s="26">
        <v>120</v>
      </c>
      <c r="D95" s="24">
        <v>2</v>
      </c>
      <c r="E95" s="24">
        <v>3</v>
      </c>
      <c r="F95" s="190">
        <f>'Приложение 5'!F58</f>
        <v>236.9</v>
      </c>
      <c r="G95" s="190">
        <f>'Приложение 5'!G58</f>
        <v>246.1</v>
      </c>
      <c r="H95" s="190">
        <f>'Приложение 5'!H58</f>
        <v>255.7</v>
      </c>
      <c r="I95" s="9"/>
    </row>
    <row r="96" spans="1:9" ht="32.1" customHeight="1" x14ac:dyDescent="0.2">
      <c r="A96" s="195" t="s">
        <v>113</v>
      </c>
      <c r="B96" s="104" t="s">
        <v>41</v>
      </c>
      <c r="C96" s="26">
        <v>200</v>
      </c>
      <c r="D96" s="24"/>
      <c r="E96" s="24"/>
      <c r="F96" s="190">
        <f>F97</f>
        <v>11.6</v>
      </c>
      <c r="G96" s="190">
        <f>G97</f>
        <v>6.9</v>
      </c>
      <c r="H96" s="27">
        <f>H97</f>
        <v>2.6</v>
      </c>
      <c r="I96" s="9"/>
    </row>
    <row r="97" spans="1:9" ht="32.1" customHeight="1" x14ac:dyDescent="0.2">
      <c r="A97" s="195" t="s">
        <v>18</v>
      </c>
      <c r="B97" s="104" t="s">
        <v>41</v>
      </c>
      <c r="C97" s="26">
        <v>240</v>
      </c>
      <c r="D97" s="24">
        <v>2</v>
      </c>
      <c r="E97" s="24">
        <v>3</v>
      </c>
      <c r="F97" s="190">
        <f>'Приложение 5'!F60</f>
        <v>11.6</v>
      </c>
      <c r="G97" s="190">
        <f>'Приложение 5'!G60</f>
        <v>6.9</v>
      </c>
      <c r="H97" s="190">
        <f>'Приложение 5'!H60</f>
        <v>2.6</v>
      </c>
      <c r="I97" s="9"/>
    </row>
    <row r="98" spans="1:9" s="119" customFormat="1" ht="32.1" customHeight="1" x14ac:dyDescent="0.2">
      <c r="A98" s="121" t="s">
        <v>81</v>
      </c>
      <c r="B98" s="120" t="s">
        <v>80</v>
      </c>
      <c r="C98" s="20"/>
      <c r="D98" s="18"/>
      <c r="E98" s="18"/>
      <c r="F98" s="214">
        <f t="shared" ref="F98:H99" si="23">F99</f>
        <v>0.1</v>
      </c>
      <c r="G98" s="214">
        <f t="shared" si="23"/>
        <v>0.1</v>
      </c>
      <c r="H98" s="21">
        <f t="shared" si="23"/>
        <v>0.1</v>
      </c>
      <c r="I98" s="118"/>
    </row>
    <row r="99" spans="1:9" ht="32.1" customHeight="1" x14ac:dyDescent="0.2">
      <c r="A99" s="195" t="s">
        <v>113</v>
      </c>
      <c r="B99" s="104" t="s">
        <v>80</v>
      </c>
      <c r="C99" s="26">
        <v>200</v>
      </c>
      <c r="D99" s="24"/>
      <c r="E99" s="24"/>
      <c r="F99" s="190">
        <f t="shared" si="23"/>
        <v>0.1</v>
      </c>
      <c r="G99" s="190">
        <f t="shared" si="23"/>
        <v>0.1</v>
      </c>
      <c r="H99" s="27">
        <f t="shared" si="23"/>
        <v>0.1</v>
      </c>
      <c r="I99" s="79"/>
    </row>
    <row r="100" spans="1:9" ht="32.1" customHeight="1" x14ac:dyDescent="0.2">
      <c r="A100" s="195" t="s">
        <v>18</v>
      </c>
      <c r="B100" s="40" t="s">
        <v>80</v>
      </c>
      <c r="C100" s="26">
        <v>240</v>
      </c>
      <c r="D100" s="24">
        <v>1</v>
      </c>
      <c r="E100" s="24">
        <v>4</v>
      </c>
      <c r="F100" s="190">
        <f>'Приложение 5'!F28</f>
        <v>0.1</v>
      </c>
      <c r="G100" s="190">
        <f>'Приложение 5'!G28</f>
        <v>0.1</v>
      </c>
      <c r="H100" s="190">
        <f>'Приложение 5'!H28</f>
        <v>0.1</v>
      </c>
      <c r="I100" s="9"/>
    </row>
    <row r="101" spans="1:9" ht="20.100000000000001" customHeight="1" x14ac:dyDescent="0.2">
      <c r="A101" s="121" t="s">
        <v>77</v>
      </c>
      <c r="B101" s="52" t="s">
        <v>78</v>
      </c>
      <c r="C101" s="47"/>
      <c r="D101" s="46"/>
      <c r="E101" s="46"/>
      <c r="F101" s="219">
        <f t="shared" ref="F101:H102" si="24">F102</f>
        <v>0</v>
      </c>
      <c r="G101" s="219">
        <f t="shared" si="24"/>
        <v>260.39999999999998</v>
      </c>
      <c r="H101" s="48">
        <f t="shared" si="24"/>
        <v>463.2</v>
      </c>
      <c r="I101" s="9"/>
    </row>
    <row r="102" spans="1:9" ht="20.100000000000001" customHeight="1" x14ac:dyDescent="0.2">
      <c r="A102" s="195" t="s">
        <v>77</v>
      </c>
      <c r="B102" s="40" t="s">
        <v>78</v>
      </c>
      <c r="C102" s="26">
        <v>900</v>
      </c>
      <c r="D102" s="49"/>
      <c r="E102" s="49"/>
      <c r="F102" s="220">
        <f t="shared" si="24"/>
        <v>0</v>
      </c>
      <c r="G102" s="220">
        <f t="shared" si="24"/>
        <v>260.39999999999998</v>
      </c>
      <c r="H102" s="50">
        <f t="shared" si="24"/>
        <v>463.2</v>
      </c>
      <c r="I102" s="9"/>
    </row>
    <row r="103" spans="1:9" ht="20.100000000000001" customHeight="1" x14ac:dyDescent="0.2">
      <c r="A103" s="195" t="s">
        <v>77</v>
      </c>
      <c r="B103" s="40" t="s">
        <v>78</v>
      </c>
      <c r="C103" s="26">
        <v>990</v>
      </c>
      <c r="D103" s="49">
        <v>99</v>
      </c>
      <c r="E103" s="49">
        <v>99</v>
      </c>
      <c r="F103" s="220">
        <f>'Приложение 5'!F134:H134</f>
        <v>0</v>
      </c>
      <c r="G103" s="220">
        <f>'Приложение 5'!G134:I134</f>
        <v>260.39999999999998</v>
      </c>
      <c r="H103" s="220">
        <f>'Приложение 5'!H134:J134</f>
        <v>463.2</v>
      </c>
      <c r="I103" s="9"/>
    </row>
    <row r="104" spans="1:9" ht="18.75" x14ac:dyDescent="0.25">
      <c r="A104" s="146" t="s">
        <v>79</v>
      </c>
      <c r="B104" s="147"/>
      <c r="C104" s="84"/>
      <c r="D104" s="148"/>
      <c r="E104" s="82"/>
      <c r="F104" s="221">
        <f>F9+F13+F22+F47+F58</f>
        <v>17563.699999999997</v>
      </c>
      <c r="G104" s="221">
        <f>G9+G13+G22+G47+G58</f>
        <v>10668.7</v>
      </c>
      <c r="H104" s="221">
        <f>H9+H13+H22+H47+H58</f>
        <v>9521.7999999999993</v>
      </c>
      <c r="I104" s="9"/>
    </row>
    <row r="105" spans="1:9" ht="15.75" x14ac:dyDescent="0.25">
      <c r="A105" s="85"/>
      <c r="B105" s="31"/>
      <c r="C105" s="87"/>
      <c r="D105" s="86"/>
      <c r="E105" s="86"/>
      <c r="F105" s="86"/>
      <c r="G105" s="86"/>
      <c r="H105" s="88"/>
      <c r="I105" s="89"/>
    </row>
    <row r="106" spans="1:9" ht="12" customHeight="1" x14ac:dyDescent="0.25">
      <c r="A106" s="90"/>
      <c r="B106" s="92"/>
      <c r="C106" s="93"/>
      <c r="D106" s="91"/>
      <c r="E106" s="91"/>
      <c r="F106" s="228">
        <v>15981.6</v>
      </c>
      <c r="G106" s="228">
        <v>10668.7</v>
      </c>
      <c r="H106" s="229">
        <v>9521.7999999999993</v>
      </c>
      <c r="I106" s="89"/>
    </row>
    <row r="107" spans="1:9" ht="12.75" customHeight="1" x14ac:dyDescent="0.25">
      <c r="A107" s="85"/>
      <c r="B107" s="127"/>
      <c r="C107" s="93"/>
      <c r="D107" s="91"/>
      <c r="E107" s="91"/>
      <c r="F107" s="91"/>
      <c r="G107" s="91"/>
      <c r="H107" s="94"/>
      <c r="I107" s="89"/>
    </row>
    <row r="108" spans="1:9" ht="12.75" customHeight="1" x14ac:dyDescent="0.25">
      <c r="A108" s="85"/>
      <c r="B108" s="127"/>
      <c r="C108" s="93"/>
      <c r="D108" s="96"/>
      <c r="E108" s="96"/>
      <c r="F108" s="227"/>
      <c r="G108" s="227"/>
      <c r="H108" s="227"/>
      <c r="I108" s="89"/>
    </row>
    <row r="109" spans="1:9" ht="12.75" customHeight="1" x14ac:dyDescent="0.2">
      <c r="A109" s="85"/>
      <c r="B109" s="128"/>
      <c r="C109" s="97"/>
      <c r="D109" s="97"/>
      <c r="E109" s="97"/>
      <c r="F109" s="97"/>
      <c r="G109" s="97"/>
      <c r="H109" s="97"/>
      <c r="I109" s="89"/>
    </row>
    <row r="110" spans="1:9" ht="14.25" customHeight="1" x14ac:dyDescent="0.2">
      <c r="A110" s="85"/>
      <c r="B110" s="97"/>
      <c r="C110" s="93"/>
      <c r="D110" s="96"/>
      <c r="E110" s="96"/>
      <c r="F110" s="96"/>
      <c r="G110" s="96"/>
      <c r="H110" s="94"/>
      <c r="I110" s="89"/>
    </row>
    <row r="111" spans="1:9" ht="15.75" x14ac:dyDescent="0.25">
      <c r="A111" s="86"/>
      <c r="B111" s="128"/>
      <c r="C111" s="98"/>
      <c r="D111" s="98"/>
      <c r="E111" s="98"/>
      <c r="F111" s="98"/>
      <c r="G111" s="98"/>
      <c r="H111" s="98"/>
    </row>
    <row r="112" spans="1:9" ht="15.75" x14ac:dyDescent="0.25">
      <c r="A112" s="99"/>
    </row>
    <row r="113" spans="1:1" ht="15.75" x14ac:dyDescent="0.25">
      <c r="A113" s="99"/>
    </row>
    <row r="114" spans="1:1" ht="15" x14ac:dyDescent="0.2">
      <c r="A114" s="100"/>
    </row>
    <row r="115" spans="1:1" ht="15" x14ac:dyDescent="0.2">
      <c r="A115" s="101"/>
    </row>
    <row r="116" spans="1:1" ht="15" x14ac:dyDescent="0.2">
      <c r="A116" s="100"/>
    </row>
  </sheetData>
  <autoFilter ref="A8:I104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showGridLines="0" view="pageBreakPreview" topLeftCell="A64" zoomScale="90" zoomScaleSheetLayoutView="90" workbookViewId="0">
      <selection activeCell="G84" sqref="G8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81" t="s">
        <v>86</v>
      </c>
      <c r="G1" s="281"/>
      <c r="H1" s="281"/>
      <c r="I1" s="282"/>
    </row>
    <row r="2" spans="1:10" ht="40.5" customHeight="1" x14ac:dyDescent="0.2">
      <c r="A2" s="102"/>
      <c r="B2" s="102"/>
      <c r="C2" s="102"/>
      <c r="D2" s="102"/>
      <c r="E2" s="173"/>
      <c r="F2" s="174"/>
      <c r="G2" s="286" t="s">
        <v>165</v>
      </c>
      <c r="H2" s="287"/>
      <c r="I2" s="287"/>
    </row>
    <row r="3" spans="1:10" x14ac:dyDescent="0.2">
      <c r="A3" s="102"/>
      <c r="B3" s="102"/>
      <c r="C3" s="102"/>
      <c r="D3" s="102"/>
      <c r="E3" s="283" t="s">
        <v>351</v>
      </c>
      <c r="F3" s="284"/>
      <c r="G3" s="284"/>
      <c r="H3" s="284"/>
      <c r="I3" s="284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5" t="s">
        <v>126</v>
      </c>
      <c r="B5" s="292"/>
      <c r="C5" s="292"/>
      <c r="D5" s="292"/>
      <c r="E5" s="292"/>
      <c r="F5" s="292"/>
      <c r="G5" s="292"/>
      <c r="H5" s="292"/>
      <c r="I5" s="292"/>
    </row>
    <row r="6" spans="1:10" ht="17.25" customHeight="1" x14ac:dyDescent="0.2">
      <c r="I6" s="150" t="s">
        <v>84</v>
      </c>
    </row>
    <row r="7" spans="1:10" ht="22.5" customHeight="1" x14ac:dyDescent="0.2">
      <c r="A7" s="290" t="s">
        <v>0</v>
      </c>
      <c r="B7" s="290" t="s">
        <v>85</v>
      </c>
      <c r="C7" s="290" t="s">
        <v>1</v>
      </c>
      <c r="D7" s="290" t="s">
        <v>2</v>
      </c>
      <c r="E7" s="290" t="s">
        <v>3</v>
      </c>
      <c r="F7" s="290" t="s">
        <v>4</v>
      </c>
      <c r="G7" s="288" t="s">
        <v>5</v>
      </c>
      <c r="H7" s="289"/>
      <c r="I7" s="302"/>
      <c r="J7" s="1"/>
    </row>
    <row r="8" spans="1:10" ht="27.75" customHeight="1" x14ac:dyDescent="0.2">
      <c r="A8" s="291"/>
      <c r="B8" s="291"/>
      <c r="C8" s="291"/>
      <c r="D8" s="291"/>
      <c r="E8" s="291"/>
      <c r="F8" s="291"/>
      <c r="G8" s="192" t="s">
        <v>120</v>
      </c>
      <c r="H8" s="192" t="s">
        <v>116</v>
      </c>
      <c r="I8" s="192" t="s">
        <v>117</v>
      </c>
      <c r="J8" s="1"/>
    </row>
    <row r="9" spans="1:10" ht="32.25" customHeight="1" x14ac:dyDescent="0.2">
      <c r="A9" s="143" t="s">
        <v>166</v>
      </c>
      <c r="B9" s="232" t="s">
        <v>180</v>
      </c>
      <c r="C9" s="152"/>
      <c r="D9" s="151"/>
      <c r="E9" s="153"/>
      <c r="F9" s="151"/>
      <c r="G9" s="211">
        <f>G135</f>
        <v>17563.699999999997</v>
      </c>
      <c r="H9" s="211">
        <f>H135</f>
        <v>10668.699999999999</v>
      </c>
      <c r="I9" s="117">
        <f>I135</f>
        <v>9521.7999999999993</v>
      </c>
      <c r="J9" s="1"/>
    </row>
    <row r="10" spans="1:10" ht="15.95" customHeight="1" x14ac:dyDescent="0.2">
      <c r="A10" s="3" t="s">
        <v>6</v>
      </c>
      <c r="B10" s="232" t="s">
        <v>180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5371.3999999999987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180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180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180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180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180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180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3779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180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3779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180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180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180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180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720.1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180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660.1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180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660.1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180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60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180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60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180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180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180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180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180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180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180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180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180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180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180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18.75" x14ac:dyDescent="0.2">
      <c r="A37" s="10" t="str">
        <f>'Приложение 5'!A37</f>
        <v>Иные бюджетные ассигнования</v>
      </c>
      <c r="B37" s="232" t="s">
        <v>180</v>
      </c>
      <c r="C37" s="11">
        <v>1</v>
      </c>
      <c r="D37" s="12">
        <v>7</v>
      </c>
      <c r="E37" s="13" t="s">
        <v>30</v>
      </c>
      <c r="F37" s="14">
        <v>800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18.75" x14ac:dyDescent="0.2">
      <c r="A38" s="10" t="str">
        <f>'Приложение 5'!A38</f>
        <v>Специальные расходы</v>
      </c>
      <c r="B38" s="232" t="s">
        <v>180</v>
      </c>
      <c r="C38" s="11">
        <v>1</v>
      </c>
      <c r="D38" s="12">
        <v>7</v>
      </c>
      <c r="E38" s="13" t="s">
        <v>30</v>
      </c>
      <c r="F38" s="26">
        <v>880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180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180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180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180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180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180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234.89999999999998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180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234.89999999999998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321</v>
      </c>
      <c r="B46" s="232" t="s">
        <v>180</v>
      </c>
      <c r="C46" s="24">
        <v>1</v>
      </c>
      <c r="D46" s="24">
        <v>13</v>
      </c>
      <c r="E46" s="40" t="s">
        <v>320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180</v>
      </c>
      <c r="C47" s="24">
        <v>1</v>
      </c>
      <c r="D47" s="24">
        <v>13</v>
      </c>
      <c r="E47" s="40" t="s">
        <v>320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180</v>
      </c>
      <c r="C48" s="23">
        <v>1</v>
      </c>
      <c r="D48" s="24">
        <v>13</v>
      </c>
      <c r="E48" s="40" t="s">
        <v>320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180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229.39999999999998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180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103.8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180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103.8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180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125.6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180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125.6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180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180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180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180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180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180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180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180</v>
      </c>
      <c r="C61" s="4">
        <v>3</v>
      </c>
      <c r="D61" s="12"/>
      <c r="E61" s="13"/>
      <c r="F61" s="14"/>
      <c r="G61" s="215">
        <f>'Приложение 5'!F61</f>
        <v>82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180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82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167</v>
      </c>
      <c r="B63" s="232" t="s">
        <v>180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82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180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82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180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82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180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82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180</v>
      </c>
      <c r="C67" s="17">
        <v>4</v>
      </c>
      <c r="D67" s="12"/>
      <c r="E67" s="13"/>
      <c r="F67" s="14"/>
      <c r="G67" s="215">
        <f>'Приложение 5'!F67</f>
        <v>1601.1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180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1601.1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168</v>
      </c>
      <c r="B69" s="232" t="s">
        <v>180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1601.1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150</v>
      </c>
      <c r="B70" s="232" t="s">
        <v>180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1601.1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169</v>
      </c>
      <c r="B71" s="232" t="s">
        <v>180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1601.1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180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1601.1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180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1601.1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134</v>
      </c>
      <c r="B74" s="232" t="s">
        <v>180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170</v>
      </c>
      <c r="B75" s="232" t="s">
        <v>180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180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180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180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2366.1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129</v>
      </c>
      <c r="B79" s="232" t="s">
        <v>180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100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130</v>
      </c>
      <c r="B80" s="232" t="s">
        <v>180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100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131</v>
      </c>
      <c r="B81" s="232" t="s">
        <v>180</v>
      </c>
      <c r="C81" s="11">
        <v>5</v>
      </c>
      <c r="D81" s="12">
        <v>1</v>
      </c>
      <c r="E81" s="13" t="s">
        <v>132</v>
      </c>
      <c r="F81" s="14"/>
      <c r="G81" s="216">
        <f>'Приложение 5'!F81</f>
        <v>100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180</v>
      </c>
      <c r="C82" s="11">
        <v>5</v>
      </c>
      <c r="D82" s="12">
        <v>1</v>
      </c>
      <c r="E82" s="13" t="s">
        <v>132</v>
      </c>
      <c r="F82" s="14">
        <v>200</v>
      </c>
      <c r="G82" s="216">
        <f>'Приложение 5'!F82</f>
        <v>100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180</v>
      </c>
      <c r="C83" s="11">
        <v>5</v>
      </c>
      <c r="D83" s="12">
        <v>1</v>
      </c>
      <c r="E83" s="13" t="s">
        <v>132</v>
      </c>
      <c r="F83" s="14">
        <v>240</v>
      </c>
      <c r="G83" s="216">
        <f>'Приложение 5'!F83</f>
        <v>100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180</v>
      </c>
      <c r="C84" s="4">
        <v>5</v>
      </c>
      <c r="D84" s="5">
        <v>3</v>
      </c>
      <c r="E84" s="6"/>
      <c r="F84" s="7"/>
      <c r="G84" s="215">
        <f>'Приложение 5'!F84</f>
        <v>2266.1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171</v>
      </c>
      <c r="B85" s="232" t="s">
        <v>180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2266.1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172</v>
      </c>
      <c r="B86" s="232" t="s">
        <v>180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1876.4999999999998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173</v>
      </c>
      <c r="B87" s="232" t="s">
        <v>180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1532.1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180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1532.1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180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1532.1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2.1" customHeight="1" x14ac:dyDescent="0.2">
      <c r="A90" s="266" t="s">
        <v>345</v>
      </c>
      <c r="B90" s="232" t="s">
        <v>180</v>
      </c>
      <c r="C90" s="24">
        <v>5</v>
      </c>
      <c r="D90" s="24">
        <v>3</v>
      </c>
      <c r="E90" s="40" t="s">
        <v>346</v>
      </c>
      <c r="F90" s="14"/>
      <c r="G90" s="216">
        <f>'Приложение 5'!F90</f>
        <v>236.3</v>
      </c>
      <c r="H90" s="216">
        <f>'Приложение 5'!G90</f>
        <v>0</v>
      </c>
      <c r="I90" s="216">
        <f>'Приложение 5'!H90</f>
        <v>0</v>
      </c>
      <c r="J90" s="9"/>
    </row>
    <row r="91" spans="1:10" ht="32.1" customHeight="1" x14ac:dyDescent="0.2">
      <c r="A91" s="39" t="s">
        <v>113</v>
      </c>
      <c r="B91" s="232" t="s">
        <v>180</v>
      </c>
      <c r="C91" s="24">
        <v>5</v>
      </c>
      <c r="D91" s="24">
        <v>3</v>
      </c>
      <c r="E91" s="40" t="s">
        <v>346</v>
      </c>
      <c r="F91" s="14">
        <v>200</v>
      </c>
      <c r="G91" s="216">
        <f>'Приложение 5'!F91</f>
        <v>236.3</v>
      </c>
      <c r="H91" s="216">
        <f>'Приложение 5'!G91</f>
        <v>0</v>
      </c>
      <c r="I91" s="216">
        <f>'Приложение 5'!H91</f>
        <v>0</v>
      </c>
      <c r="J91" s="9"/>
    </row>
    <row r="92" spans="1:10" ht="32.1" customHeight="1" x14ac:dyDescent="0.2">
      <c r="A92" s="39" t="s">
        <v>18</v>
      </c>
      <c r="B92" s="232" t="s">
        <v>180</v>
      </c>
      <c r="C92" s="24">
        <v>5</v>
      </c>
      <c r="D92" s="24">
        <v>3</v>
      </c>
      <c r="E92" s="40" t="s">
        <v>346</v>
      </c>
      <c r="F92" s="14">
        <v>240</v>
      </c>
      <c r="G92" s="216">
        <f>'Приложение 5'!F92</f>
        <v>236.3</v>
      </c>
      <c r="H92" s="216">
        <f>'Приложение 5'!G92</f>
        <v>0</v>
      </c>
      <c r="I92" s="216">
        <f>'Приложение 5'!H92</f>
        <v>0</v>
      </c>
      <c r="J92" s="9"/>
    </row>
    <row r="93" spans="1:10" ht="32.1" customHeight="1" x14ac:dyDescent="0.2">
      <c r="A93" s="266" t="s">
        <v>347</v>
      </c>
      <c r="B93" s="232" t="s">
        <v>180</v>
      </c>
      <c r="C93" s="24">
        <v>5</v>
      </c>
      <c r="D93" s="24">
        <v>3</v>
      </c>
      <c r="E93" s="40" t="s">
        <v>348</v>
      </c>
      <c r="F93" s="14"/>
      <c r="G93" s="216">
        <f>'Приложение 5'!F93</f>
        <v>108.1</v>
      </c>
      <c r="H93" s="216">
        <f>'Приложение 5'!G93</f>
        <v>0</v>
      </c>
      <c r="I93" s="216">
        <f>'Приложение 5'!H93</f>
        <v>0</v>
      </c>
      <c r="J93" s="9"/>
    </row>
    <row r="94" spans="1:10" ht="32.1" customHeight="1" x14ac:dyDescent="0.2">
      <c r="A94" s="39" t="s">
        <v>113</v>
      </c>
      <c r="B94" s="232" t="s">
        <v>180</v>
      </c>
      <c r="C94" s="24">
        <v>5</v>
      </c>
      <c r="D94" s="24">
        <v>3</v>
      </c>
      <c r="E94" s="40" t="s">
        <v>348</v>
      </c>
      <c r="F94" s="14">
        <v>200</v>
      </c>
      <c r="G94" s="216">
        <f>'Приложение 5'!F94</f>
        <v>108.1</v>
      </c>
      <c r="H94" s="216">
        <f>'Приложение 5'!G94</f>
        <v>0</v>
      </c>
      <c r="I94" s="216">
        <f>'Приложение 5'!H94</f>
        <v>0</v>
      </c>
      <c r="J94" s="9"/>
    </row>
    <row r="95" spans="1:10" ht="32.1" customHeight="1" x14ac:dyDescent="0.2">
      <c r="A95" s="39" t="s">
        <v>18</v>
      </c>
      <c r="B95" s="232" t="s">
        <v>180</v>
      </c>
      <c r="C95" s="24">
        <v>5</v>
      </c>
      <c r="D95" s="24">
        <v>3</v>
      </c>
      <c r="E95" s="40" t="s">
        <v>348</v>
      </c>
      <c r="F95" s="14">
        <v>240</v>
      </c>
      <c r="G95" s="216">
        <f>'Приложение 5'!F95</f>
        <v>108.1</v>
      </c>
      <c r="H95" s="216">
        <f>'Приложение 5'!G95</f>
        <v>0</v>
      </c>
      <c r="I95" s="216">
        <f>'Приложение 5'!H95</f>
        <v>0</v>
      </c>
      <c r="J95" s="9"/>
    </row>
    <row r="96" spans="1:10" ht="36" customHeight="1" x14ac:dyDescent="0.2">
      <c r="A96" s="139" t="s">
        <v>174</v>
      </c>
      <c r="B96" s="232" t="s">
        <v>180</v>
      </c>
      <c r="C96" s="11">
        <v>5</v>
      </c>
      <c r="D96" s="12">
        <v>3</v>
      </c>
      <c r="E96" s="13" t="s">
        <v>60</v>
      </c>
      <c r="F96" s="14"/>
      <c r="G96" s="216">
        <f>'Приложение 5'!F96</f>
        <v>10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48" customHeight="1" x14ac:dyDescent="0.2">
      <c r="A97" s="139" t="s">
        <v>175</v>
      </c>
      <c r="B97" s="232" t="s">
        <v>180</v>
      </c>
      <c r="C97" s="11">
        <v>5</v>
      </c>
      <c r="D97" s="12">
        <v>3</v>
      </c>
      <c r="E97" s="13" t="s">
        <v>61</v>
      </c>
      <c r="F97" s="14"/>
      <c r="G97" s="216">
        <f>'Приложение 5'!F97</f>
        <v>10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32.1" customHeight="1" x14ac:dyDescent="0.2">
      <c r="A98" s="10" t="s">
        <v>113</v>
      </c>
      <c r="B98" s="232" t="s">
        <v>180</v>
      </c>
      <c r="C98" s="11">
        <v>5</v>
      </c>
      <c r="D98" s="12">
        <v>3</v>
      </c>
      <c r="E98" s="13" t="s">
        <v>61</v>
      </c>
      <c r="F98" s="14">
        <v>200</v>
      </c>
      <c r="G98" s="216">
        <f>'Приложение 5'!F98</f>
        <v>10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32.1" customHeight="1" x14ac:dyDescent="0.2">
      <c r="A99" s="10" t="s">
        <v>18</v>
      </c>
      <c r="B99" s="232" t="s">
        <v>180</v>
      </c>
      <c r="C99" s="11">
        <v>5</v>
      </c>
      <c r="D99" s="12">
        <v>3</v>
      </c>
      <c r="E99" s="13" t="s">
        <v>61</v>
      </c>
      <c r="F99" s="14">
        <v>240</v>
      </c>
      <c r="G99" s="216">
        <f>'Приложение 5'!F99</f>
        <v>10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48" customHeight="1" x14ac:dyDescent="0.2">
      <c r="A100" s="139" t="s">
        <v>176</v>
      </c>
      <c r="B100" s="232" t="s">
        <v>180</v>
      </c>
      <c r="C100" s="11">
        <v>5</v>
      </c>
      <c r="D100" s="12">
        <v>3</v>
      </c>
      <c r="E100" s="13" t="s">
        <v>62</v>
      </c>
      <c r="F100" s="14"/>
      <c r="G100" s="216">
        <f>'Приложение 5'!F100</f>
        <v>0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46.5" customHeight="1" x14ac:dyDescent="0.2">
      <c r="A101" s="139" t="s">
        <v>177</v>
      </c>
      <c r="B101" s="232" t="s">
        <v>180</v>
      </c>
      <c r="C101" s="11">
        <v>5</v>
      </c>
      <c r="D101" s="12">
        <v>3</v>
      </c>
      <c r="E101" s="13" t="s">
        <v>63</v>
      </c>
      <c r="F101" s="14"/>
      <c r="G101" s="216">
        <f>'Приложение 5'!F101</f>
        <v>0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32.1" customHeight="1" x14ac:dyDescent="0.2">
      <c r="A102" s="10" t="s">
        <v>113</v>
      </c>
      <c r="B102" s="232" t="s">
        <v>180</v>
      </c>
      <c r="C102" s="11">
        <v>5</v>
      </c>
      <c r="D102" s="12">
        <v>3</v>
      </c>
      <c r="E102" s="13" t="s">
        <v>63</v>
      </c>
      <c r="F102" s="14">
        <v>200</v>
      </c>
      <c r="G102" s="216">
        <f>'Приложение 5'!F102</f>
        <v>0</v>
      </c>
      <c r="H102" s="216">
        <f>'Приложение 5'!G102</f>
        <v>15</v>
      </c>
      <c r="I102" s="216">
        <f>'Приложение 5'!H102</f>
        <v>15</v>
      </c>
      <c r="J102" s="9"/>
    </row>
    <row r="103" spans="1:10" ht="32.1" customHeight="1" x14ac:dyDescent="0.2">
      <c r="A103" s="10" t="s">
        <v>18</v>
      </c>
      <c r="B103" s="232" t="s">
        <v>180</v>
      </c>
      <c r="C103" s="11">
        <v>5</v>
      </c>
      <c r="D103" s="12">
        <v>3</v>
      </c>
      <c r="E103" s="13" t="s">
        <v>63</v>
      </c>
      <c r="F103" s="14">
        <v>240</v>
      </c>
      <c r="G103" s="216">
        <f>'Приложение 5'!F103</f>
        <v>0</v>
      </c>
      <c r="H103" s="216">
        <f>'Приложение 5'!G103</f>
        <v>15</v>
      </c>
      <c r="I103" s="216">
        <f>'Приложение 5'!H103</f>
        <v>15</v>
      </c>
      <c r="J103" s="9"/>
    </row>
    <row r="104" spans="1:10" ht="48" customHeight="1" x14ac:dyDescent="0.2">
      <c r="A104" s="139" t="s">
        <v>146</v>
      </c>
      <c r="B104" s="232" t="s">
        <v>180</v>
      </c>
      <c r="C104" s="11">
        <v>5</v>
      </c>
      <c r="D104" s="12">
        <v>3</v>
      </c>
      <c r="E104" s="13" t="s">
        <v>64</v>
      </c>
      <c r="F104" s="14"/>
      <c r="G104" s="216">
        <f>'Приложение 5'!F104</f>
        <v>379.6</v>
      </c>
      <c r="H104" s="216">
        <f>'Приложение 5'!G104</f>
        <v>15</v>
      </c>
      <c r="I104" s="216">
        <f>'Приложение 5'!H104</f>
        <v>15</v>
      </c>
      <c r="J104" s="9"/>
    </row>
    <row r="105" spans="1:10" ht="63.95" customHeight="1" x14ac:dyDescent="0.2">
      <c r="A105" s="139" t="s">
        <v>147</v>
      </c>
      <c r="B105" s="232" t="s">
        <v>180</v>
      </c>
      <c r="C105" s="11">
        <v>5</v>
      </c>
      <c r="D105" s="12">
        <v>3</v>
      </c>
      <c r="E105" s="13" t="s">
        <v>65</v>
      </c>
      <c r="F105" s="14"/>
      <c r="G105" s="216">
        <f>'Приложение 5'!F105</f>
        <v>379.6</v>
      </c>
      <c r="H105" s="216">
        <f>'Приложение 5'!G105</f>
        <v>15</v>
      </c>
      <c r="I105" s="216">
        <f>'Приложение 5'!H105</f>
        <v>15</v>
      </c>
      <c r="J105" s="9"/>
    </row>
    <row r="106" spans="1:10" ht="31.5" x14ac:dyDescent="0.2">
      <c r="A106" s="10" t="str">
        <f>'Приложение 5'!A106</f>
        <v>Закупка товаров, работ и услуг для  государственных (муниципальных) нужд</v>
      </c>
      <c r="B106" s="232" t="s">
        <v>180</v>
      </c>
      <c r="C106" s="11">
        <v>5</v>
      </c>
      <c r="D106" s="12">
        <v>3</v>
      </c>
      <c r="E106" s="13" t="s">
        <v>65</v>
      </c>
      <c r="F106" s="14">
        <f>'Приложение 5'!E106</f>
        <v>200</v>
      </c>
      <c r="G106" s="216">
        <f>'Приложение 5'!F106</f>
        <v>370.3</v>
      </c>
      <c r="H106" s="216">
        <f>'Приложение 5'!G106</f>
        <v>15</v>
      </c>
      <c r="I106" s="216">
        <f>'Приложение 5'!H106</f>
        <v>15</v>
      </c>
      <c r="J106" s="9"/>
    </row>
    <row r="107" spans="1:10" ht="31.5" x14ac:dyDescent="0.2">
      <c r="A107" s="10" t="str">
        <f>'Приложение 5'!A107</f>
        <v>Иные закупки товаров, работ и услуг для обеспечения государственных (муниципальных) нужд</v>
      </c>
      <c r="B107" s="232" t="s">
        <v>180</v>
      </c>
      <c r="C107" s="11">
        <v>5</v>
      </c>
      <c r="D107" s="12">
        <v>3</v>
      </c>
      <c r="E107" s="13" t="s">
        <v>65</v>
      </c>
      <c r="F107" s="14">
        <f>'Приложение 5'!E107</f>
        <v>240</v>
      </c>
      <c r="G107" s="216">
        <f>'Приложение 5'!F107</f>
        <v>370.3</v>
      </c>
      <c r="H107" s="216">
        <f>'Приложение 5'!G107</f>
        <v>15</v>
      </c>
      <c r="I107" s="216">
        <f>'Приложение 5'!H107</f>
        <v>15</v>
      </c>
      <c r="J107" s="9"/>
    </row>
    <row r="108" spans="1:10" ht="18.75" x14ac:dyDescent="0.2">
      <c r="A108" s="10" t="str">
        <f>'Приложение 5'!A108</f>
        <v>Иные бюджетные ассигнования</v>
      </c>
      <c r="B108" s="232" t="s">
        <v>180</v>
      </c>
      <c r="C108" s="11">
        <v>5</v>
      </c>
      <c r="D108" s="12">
        <v>3</v>
      </c>
      <c r="E108" s="13" t="s">
        <v>65</v>
      </c>
      <c r="F108" s="14">
        <f>'Приложение 5'!E108</f>
        <v>800</v>
      </c>
      <c r="G108" s="216">
        <f>'Приложение 5'!F108</f>
        <v>9.3000000000000007</v>
      </c>
      <c r="H108" s="216">
        <f>'Приложение 5'!G108</f>
        <v>0</v>
      </c>
      <c r="I108" s="216">
        <f>'Приложение 5'!H108</f>
        <v>0</v>
      </c>
      <c r="J108" s="9"/>
    </row>
    <row r="109" spans="1:10" ht="18.75" x14ac:dyDescent="0.2">
      <c r="A109" s="10" t="str">
        <f>'Приложение 5'!A109</f>
        <v xml:space="preserve">Уплата налогов, сборов и иных платежей </v>
      </c>
      <c r="B109" s="232" t="s">
        <v>180</v>
      </c>
      <c r="C109" s="11">
        <v>5</v>
      </c>
      <c r="D109" s="12">
        <v>3</v>
      </c>
      <c r="E109" s="13" t="s">
        <v>65</v>
      </c>
      <c r="F109" s="14">
        <f>'Приложение 5'!E109</f>
        <v>850</v>
      </c>
      <c r="G109" s="216">
        <f>'Приложение 5'!F109</f>
        <v>9.3000000000000007</v>
      </c>
      <c r="H109" s="216">
        <f>'Приложение 5'!G109</f>
        <v>0</v>
      </c>
      <c r="I109" s="216">
        <f>'Приложение 5'!H109</f>
        <v>0</v>
      </c>
      <c r="J109" s="9"/>
    </row>
    <row r="110" spans="1:10" ht="15.95" customHeight="1" x14ac:dyDescent="0.2">
      <c r="A110" s="80" t="s">
        <v>66</v>
      </c>
      <c r="B110" s="232" t="s">
        <v>180</v>
      </c>
      <c r="C110" s="55">
        <v>8</v>
      </c>
      <c r="D110" s="55" t="s">
        <v>7</v>
      </c>
      <c r="E110" s="59" t="s">
        <v>7</v>
      </c>
      <c r="F110" s="60" t="s">
        <v>7</v>
      </c>
      <c r="G110" s="215">
        <f>'Приложение 5'!F110</f>
        <v>7574.6</v>
      </c>
      <c r="H110" s="215">
        <f>'Приложение 5'!G110</f>
        <v>3294.6</v>
      </c>
      <c r="I110" s="215">
        <f>'Приложение 5'!H110</f>
        <v>2329.1999999999998</v>
      </c>
      <c r="J110" s="9"/>
    </row>
    <row r="111" spans="1:10" ht="15.95" customHeight="1" x14ac:dyDescent="0.2">
      <c r="A111" s="61" t="s">
        <v>67</v>
      </c>
      <c r="B111" s="232" t="s">
        <v>180</v>
      </c>
      <c r="C111" s="62">
        <v>8</v>
      </c>
      <c r="D111" s="63">
        <v>1</v>
      </c>
      <c r="E111" s="64" t="s">
        <v>7</v>
      </c>
      <c r="F111" s="65" t="s">
        <v>7</v>
      </c>
      <c r="G111" s="215">
        <f>'Приложение 5'!F111</f>
        <v>7574.6</v>
      </c>
      <c r="H111" s="215">
        <f>'Приложение 5'!G111</f>
        <v>3294.6</v>
      </c>
      <c r="I111" s="215">
        <f>'Приложение 5'!H111</f>
        <v>2329.1999999999998</v>
      </c>
      <c r="J111" s="9"/>
    </row>
    <row r="112" spans="1:10" ht="32.1" customHeight="1" x14ac:dyDescent="0.2">
      <c r="A112" s="142" t="s">
        <v>178</v>
      </c>
      <c r="B112" s="232" t="s">
        <v>180</v>
      </c>
      <c r="C112" s="18">
        <v>8</v>
      </c>
      <c r="D112" s="18">
        <v>1</v>
      </c>
      <c r="E112" s="52" t="s">
        <v>68</v>
      </c>
      <c r="F112" s="7" t="s">
        <v>7</v>
      </c>
      <c r="G112" s="215">
        <f>'Приложение 5'!F112</f>
        <v>7574.6</v>
      </c>
      <c r="H112" s="215">
        <f>'Приложение 5'!G112</f>
        <v>3294.6</v>
      </c>
      <c r="I112" s="215">
        <f>'Приложение 5'!H112</f>
        <v>2329.1999999999998</v>
      </c>
      <c r="J112" s="9"/>
    </row>
    <row r="113" spans="1:10" ht="35.25" customHeight="1" x14ac:dyDescent="0.2">
      <c r="A113" s="203" t="s">
        <v>179</v>
      </c>
      <c r="B113" s="232" t="s">
        <v>180</v>
      </c>
      <c r="C113" s="69">
        <v>8</v>
      </c>
      <c r="D113" s="69">
        <v>1</v>
      </c>
      <c r="E113" s="40" t="s">
        <v>69</v>
      </c>
      <c r="F113" s="66"/>
      <c r="G113" s="216">
        <f>'Приложение 5'!F113</f>
        <v>4464</v>
      </c>
      <c r="H113" s="216">
        <f>'Приложение 5'!G113</f>
        <v>3294.6</v>
      </c>
      <c r="I113" s="216">
        <f>'Приложение 5'!H113</f>
        <v>2329.1999999999998</v>
      </c>
      <c r="J113" s="9"/>
    </row>
    <row r="114" spans="1:10" ht="63.95" customHeight="1" x14ac:dyDescent="0.2">
      <c r="A114" s="39" t="s">
        <v>13</v>
      </c>
      <c r="B114" s="232" t="s">
        <v>180</v>
      </c>
      <c r="C114" s="69">
        <v>8</v>
      </c>
      <c r="D114" s="69">
        <v>1</v>
      </c>
      <c r="E114" s="40" t="s">
        <v>69</v>
      </c>
      <c r="F114" s="66">
        <v>100</v>
      </c>
      <c r="G114" s="216">
        <f>'Приложение 5'!F114</f>
        <v>3143.4</v>
      </c>
      <c r="H114" s="216">
        <f>'Приложение 5'!G114</f>
        <v>3294.6</v>
      </c>
      <c r="I114" s="216">
        <f>'Приложение 5'!H114</f>
        <v>2329.1999999999998</v>
      </c>
      <c r="J114" s="9"/>
    </row>
    <row r="115" spans="1:10" ht="18.75" x14ac:dyDescent="0.25">
      <c r="A115" s="76" t="s">
        <v>70</v>
      </c>
      <c r="B115" s="232" t="s">
        <v>180</v>
      </c>
      <c r="C115" s="69">
        <v>8</v>
      </c>
      <c r="D115" s="69">
        <v>1</v>
      </c>
      <c r="E115" s="40" t="s">
        <v>69</v>
      </c>
      <c r="F115" s="66">
        <v>110</v>
      </c>
      <c r="G115" s="216">
        <f>'Приложение 5'!F115</f>
        <v>3143.4</v>
      </c>
      <c r="H115" s="216">
        <f>'Приложение 5'!G115</f>
        <v>3294.6</v>
      </c>
      <c r="I115" s="216">
        <f>'Приложение 5'!H115</f>
        <v>2329.1999999999998</v>
      </c>
      <c r="J115" s="9"/>
    </row>
    <row r="116" spans="1:10" ht="32.1" customHeight="1" x14ac:dyDescent="0.2">
      <c r="A116" s="39" t="s">
        <v>113</v>
      </c>
      <c r="B116" s="232" t="s">
        <v>180</v>
      </c>
      <c r="C116" s="69">
        <v>8</v>
      </c>
      <c r="D116" s="69">
        <v>1</v>
      </c>
      <c r="E116" s="40" t="s">
        <v>69</v>
      </c>
      <c r="F116" s="70">
        <v>200</v>
      </c>
      <c r="G116" s="216">
        <f>'Приложение 5'!F116</f>
        <v>1221.2</v>
      </c>
      <c r="H116" s="216">
        <f>'Приложение 5'!G116</f>
        <v>0</v>
      </c>
      <c r="I116" s="216">
        <f>'Приложение 5'!H116</f>
        <v>0</v>
      </c>
      <c r="J116" s="9"/>
    </row>
    <row r="117" spans="1:10" ht="32.1" customHeight="1" x14ac:dyDescent="0.2">
      <c r="A117" s="72" t="s">
        <v>18</v>
      </c>
      <c r="B117" s="232" t="s">
        <v>180</v>
      </c>
      <c r="C117" s="69">
        <v>8</v>
      </c>
      <c r="D117" s="69">
        <v>1</v>
      </c>
      <c r="E117" s="40" t="s">
        <v>69</v>
      </c>
      <c r="F117" s="75">
        <v>240</v>
      </c>
      <c r="G117" s="216">
        <f>'Приложение 5'!F117</f>
        <v>1221.2</v>
      </c>
      <c r="H117" s="216">
        <f>'Приложение 5'!G117</f>
        <v>0</v>
      </c>
      <c r="I117" s="216">
        <f>'Приложение 5'!H117</f>
        <v>0</v>
      </c>
      <c r="J117" s="9"/>
    </row>
    <row r="118" spans="1:10" ht="15.95" customHeight="1" x14ac:dyDescent="0.2">
      <c r="A118" s="39" t="s">
        <v>19</v>
      </c>
      <c r="B118" s="232" t="s">
        <v>180</v>
      </c>
      <c r="C118" s="69">
        <v>8</v>
      </c>
      <c r="D118" s="69">
        <v>1</v>
      </c>
      <c r="E118" s="40" t="s">
        <v>69</v>
      </c>
      <c r="F118" s="66">
        <v>800</v>
      </c>
      <c r="G118" s="216">
        <f>'Приложение 5'!F118</f>
        <v>99.4</v>
      </c>
      <c r="H118" s="216">
        <f>'Приложение 5'!G118</f>
        <v>0</v>
      </c>
      <c r="I118" s="216">
        <f>'Приложение 5'!H118</f>
        <v>0</v>
      </c>
      <c r="J118" s="9"/>
    </row>
    <row r="119" spans="1:10" ht="15.95" customHeight="1" x14ac:dyDescent="0.2">
      <c r="A119" s="39" t="s">
        <v>20</v>
      </c>
      <c r="B119" s="232" t="s">
        <v>180</v>
      </c>
      <c r="C119" s="56">
        <v>8</v>
      </c>
      <c r="D119" s="57">
        <v>1</v>
      </c>
      <c r="E119" s="13" t="s">
        <v>69</v>
      </c>
      <c r="F119" s="66">
        <v>850</v>
      </c>
      <c r="G119" s="216">
        <f>'Приложение 5'!F119</f>
        <v>99.4</v>
      </c>
      <c r="H119" s="216">
        <f>'Приложение 5'!G119</f>
        <v>0</v>
      </c>
      <c r="I119" s="216">
        <f>'Приложение 5'!H119</f>
        <v>0</v>
      </c>
      <c r="J119" s="9"/>
    </row>
    <row r="120" spans="1:10" ht="49.5" customHeight="1" x14ac:dyDescent="0.2">
      <c r="A120" s="139" t="s">
        <v>121</v>
      </c>
      <c r="B120" s="232" t="s">
        <v>180</v>
      </c>
      <c r="C120" s="68">
        <v>8</v>
      </c>
      <c r="D120" s="69">
        <v>1</v>
      </c>
      <c r="E120" s="13" t="s">
        <v>71</v>
      </c>
      <c r="F120" s="70"/>
      <c r="G120" s="216">
        <f>'Приложение 5'!F120</f>
        <v>3110.6</v>
      </c>
      <c r="H120" s="216">
        <f>'Приложение 5'!G120</f>
        <v>0</v>
      </c>
      <c r="I120" s="216">
        <f>'Приложение 5'!H120</f>
        <v>0</v>
      </c>
      <c r="J120" s="9"/>
    </row>
    <row r="121" spans="1:10" ht="63.95" customHeight="1" x14ac:dyDescent="0.2">
      <c r="A121" s="39" t="s">
        <v>13</v>
      </c>
      <c r="B121" s="232" t="s">
        <v>180</v>
      </c>
      <c r="C121" s="68">
        <v>8</v>
      </c>
      <c r="D121" s="69">
        <v>1</v>
      </c>
      <c r="E121" s="13" t="s">
        <v>71</v>
      </c>
      <c r="F121" s="70">
        <v>100</v>
      </c>
      <c r="G121" s="216">
        <f>'Приложение 5'!F121</f>
        <v>3110.6</v>
      </c>
      <c r="H121" s="216">
        <f>'Приложение 5'!G121</f>
        <v>0</v>
      </c>
      <c r="I121" s="216">
        <f>'Приложение 5'!H121</f>
        <v>0</v>
      </c>
      <c r="J121" s="9"/>
    </row>
    <row r="122" spans="1:10" ht="15.95" customHeight="1" x14ac:dyDescent="0.25">
      <c r="A122" s="76" t="s">
        <v>70</v>
      </c>
      <c r="B122" s="232" t="s">
        <v>180</v>
      </c>
      <c r="C122" s="68">
        <v>8</v>
      </c>
      <c r="D122" s="69">
        <v>1</v>
      </c>
      <c r="E122" s="13" t="s">
        <v>71</v>
      </c>
      <c r="F122" s="70">
        <v>110</v>
      </c>
      <c r="G122" s="216">
        <f>'Приложение 5'!F122</f>
        <v>3110.6</v>
      </c>
      <c r="H122" s="216">
        <f>'Приложение 5'!G122</f>
        <v>0</v>
      </c>
      <c r="I122" s="216">
        <f>'Приложение 5'!H122</f>
        <v>0</v>
      </c>
      <c r="J122" s="9"/>
    </row>
    <row r="123" spans="1:10" ht="15.95" customHeight="1" x14ac:dyDescent="0.2">
      <c r="A123" s="16" t="s">
        <v>72</v>
      </c>
      <c r="B123" s="232" t="s">
        <v>180</v>
      </c>
      <c r="C123" s="54">
        <v>10</v>
      </c>
      <c r="D123" s="69"/>
      <c r="E123" s="13"/>
      <c r="F123" s="70"/>
      <c r="G123" s="215">
        <f>'Приложение 5'!F123</f>
        <v>320</v>
      </c>
      <c r="H123" s="215">
        <f>'Приложение 5'!G123</f>
        <v>320</v>
      </c>
      <c r="I123" s="215">
        <f>'Приложение 5'!H123</f>
        <v>320</v>
      </c>
      <c r="J123" s="9"/>
    </row>
    <row r="124" spans="1:10" ht="15.95" customHeight="1" x14ac:dyDescent="0.2">
      <c r="A124" s="53" t="s">
        <v>73</v>
      </c>
      <c r="B124" s="232" t="s">
        <v>180</v>
      </c>
      <c r="C124" s="54">
        <v>10</v>
      </c>
      <c r="D124" s="55">
        <v>1</v>
      </c>
      <c r="E124" s="59" t="s">
        <v>7</v>
      </c>
      <c r="F124" s="60" t="s">
        <v>7</v>
      </c>
      <c r="G124" s="215">
        <f>'Приложение 5'!F124</f>
        <v>320</v>
      </c>
      <c r="H124" s="215">
        <f>'Приложение 5'!G124</f>
        <v>320</v>
      </c>
      <c r="I124" s="215">
        <f>'Приложение 5'!H124</f>
        <v>320</v>
      </c>
      <c r="J124" s="9"/>
    </row>
    <row r="125" spans="1:10" ht="15.95" customHeight="1" x14ac:dyDescent="0.2">
      <c r="A125" s="77" t="s">
        <v>74</v>
      </c>
      <c r="B125" s="232" t="s">
        <v>180</v>
      </c>
      <c r="C125" s="73">
        <v>10</v>
      </c>
      <c r="D125" s="74">
        <v>1</v>
      </c>
      <c r="E125" s="41" t="s">
        <v>10</v>
      </c>
      <c r="F125" s="75" t="s">
        <v>7</v>
      </c>
      <c r="G125" s="216">
        <f>'Приложение 5'!F125</f>
        <v>320</v>
      </c>
      <c r="H125" s="216">
        <f>'Приложение 5'!G125</f>
        <v>320</v>
      </c>
      <c r="I125" s="216">
        <f>'Приложение 5'!H125</f>
        <v>320</v>
      </c>
      <c r="J125" s="9"/>
    </row>
    <row r="126" spans="1:10" ht="32.1" customHeight="1" x14ac:dyDescent="0.2">
      <c r="A126" s="78" t="s">
        <v>75</v>
      </c>
      <c r="B126" s="232" t="s">
        <v>180</v>
      </c>
      <c r="C126" s="56">
        <v>10</v>
      </c>
      <c r="D126" s="57">
        <v>1</v>
      </c>
      <c r="E126" s="13" t="s">
        <v>111</v>
      </c>
      <c r="F126" s="66" t="s">
        <v>7</v>
      </c>
      <c r="G126" s="216">
        <f>'Приложение 5'!F126</f>
        <v>320</v>
      </c>
      <c r="H126" s="216">
        <f>'Приложение 5'!G126</f>
        <v>320</v>
      </c>
      <c r="I126" s="216">
        <f>'Приложение 5'!H126</f>
        <v>320</v>
      </c>
      <c r="J126" s="9"/>
    </row>
    <row r="127" spans="1:10" ht="15.95" customHeight="1" x14ac:dyDescent="0.2">
      <c r="A127" s="58" t="s">
        <v>76</v>
      </c>
      <c r="B127" s="232" t="s">
        <v>180</v>
      </c>
      <c r="C127" s="68">
        <v>10</v>
      </c>
      <c r="D127" s="69">
        <v>1</v>
      </c>
      <c r="E127" s="13" t="s">
        <v>111</v>
      </c>
      <c r="F127" s="70">
        <v>300</v>
      </c>
      <c r="G127" s="216">
        <f>'Приложение 5'!F127</f>
        <v>320</v>
      </c>
      <c r="H127" s="216">
        <f>'Приложение 5'!G127</f>
        <v>320</v>
      </c>
      <c r="I127" s="216">
        <f>'Приложение 5'!H127</f>
        <v>320</v>
      </c>
      <c r="J127" s="9"/>
    </row>
    <row r="128" spans="1:10" ht="31.5" customHeight="1" x14ac:dyDescent="0.2">
      <c r="A128" s="141" t="s">
        <v>115</v>
      </c>
      <c r="B128" s="232" t="s">
        <v>180</v>
      </c>
      <c r="C128" s="68">
        <v>10</v>
      </c>
      <c r="D128" s="69">
        <v>1</v>
      </c>
      <c r="E128" s="40" t="s">
        <v>111</v>
      </c>
      <c r="F128" s="70">
        <v>320</v>
      </c>
      <c r="G128" s="216">
        <f>'Приложение 5'!F128</f>
        <v>320</v>
      </c>
      <c r="H128" s="216">
        <f>'Приложение 5'!G128</f>
        <v>320</v>
      </c>
      <c r="I128" s="216">
        <f>'Приложение 5'!H128</f>
        <v>320</v>
      </c>
      <c r="J128" s="9"/>
    </row>
    <row r="129" spans="1:10" ht="20.100000000000001" customHeight="1" x14ac:dyDescent="0.2">
      <c r="A129" s="121" t="s">
        <v>77</v>
      </c>
      <c r="B129" s="232" t="s">
        <v>180</v>
      </c>
      <c r="C129" s="18">
        <v>99</v>
      </c>
      <c r="D129" s="18"/>
      <c r="E129" s="52" t="s">
        <v>7</v>
      </c>
      <c r="F129" s="20" t="s">
        <v>7</v>
      </c>
      <c r="G129" s="215">
        <f>'Приложение 5'!F129</f>
        <v>0</v>
      </c>
      <c r="H129" s="215">
        <f>'Приложение 5'!G129</f>
        <v>260.39999999999998</v>
      </c>
      <c r="I129" s="215">
        <f>'Приложение 5'!H129</f>
        <v>463.2</v>
      </c>
      <c r="J129" s="9"/>
    </row>
    <row r="130" spans="1:10" ht="20.100000000000001" customHeight="1" x14ac:dyDescent="0.2">
      <c r="A130" s="195" t="s">
        <v>77</v>
      </c>
      <c r="B130" s="232" t="s">
        <v>180</v>
      </c>
      <c r="C130" s="24">
        <v>99</v>
      </c>
      <c r="D130" s="24">
        <v>99</v>
      </c>
      <c r="E130" s="40"/>
      <c r="F130" s="26"/>
      <c r="G130" s="216">
        <f>'Приложение 5'!F130</f>
        <v>0</v>
      </c>
      <c r="H130" s="216">
        <f>'Приложение 5'!G130</f>
        <v>260.39999999999998</v>
      </c>
      <c r="I130" s="216">
        <f>'Приложение 5'!H130</f>
        <v>463.2</v>
      </c>
      <c r="J130" s="9"/>
    </row>
    <row r="131" spans="1:10" ht="20.100000000000001" customHeight="1" x14ac:dyDescent="0.2">
      <c r="A131" s="195" t="s">
        <v>9</v>
      </c>
      <c r="B131" s="232" t="s">
        <v>180</v>
      </c>
      <c r="C131" s="24">
        <v>99</v>
      </c>
      <c r="D131" s="24">
        <v>99</v>
      </c>
      <c r="E131" s="40" t="s">
        <v>10</v>
      </c>
      <c r="F131" s="26"/>
      <c r="G131" s="216">
        <f>'Приложение 5'!F131</f>
        <v>0</v>
      </c>
      <c r="H131" s="216">
        <f>'Приложение 5'!G131</f>
        <v>260.39999999999998</v>
      </c>
      <c r="I131" s="216">
        <f>'Приложение 5'!H131</f>
        <v>463.2</v>
      </c>
      <c r="J131" s="9"/>
    </row>
    <row r="132" spans="1:10" ht="20.100000000000001" customHeight="1" x14ac:dyDescent="0.2">
      <c r="A132" s="195" t="s">
        <v>77</v>
      </c>
      <c r="B132" s="232" t="s">
        <v>180</v>
      </c>
      <c r="C132" s="24">
        <v>99</v>
      </c>
      <c r="D132" s="24">
        <v>99</v>
      </c>
      <c r="E132" s="40" t="s">
        <v>78</v>
      </c>
      <c r="F132" s="26"/>
      <c r="G132" s="216">
        <f>'Приложение 5'!F132</f>
        <v>0</v>
      </c>
      <c r="H132" s="216">
        <f>'Приложение 5'!G132</f>
        <v>260.39999999999998</v>
      </c>
      <c r="I132" s="216">
        <f>'Приложение 5'!H132</f>
        <v>463.2</v>
      </c>
      <c r="J132" s="9"/>
    </row>
    <row r="133" spans="1:10" ht="20.100000000000001" customHeight="1" x14ac:dyDescent="0.2">
      <c r="A133" s="195" t="s">
        <v>77</v>
      </c>
      <c r="B133" s="232" t="s">
        <v>180</v>
      </c>
      <c r="C133" s="24">
        <v>99</v>
      </c>
      <c r="D133" s="24">
        <v>99</v>
      </c>
      <c r="E133" s="40" t="s">
        <v>78</v>
      </c>
      <c r="F133" s="26">
        <v>900</v>
      </c>
      <c r="G133" s="216">
        <f>'Приложение 5'!F133</f>
        <v>0</v>
      </c>
      <c r="H133" s="216">
        <f>'Приложение 5'!G133</f>
        <v>260.39999999999998</v>
      </c>
      <c r="I133" s="216">
        <f>'Приложение 5'!H133</f>
        <v>463.2</v>
      </c>
      <c r="J133" s="9"/>
    </row>
    <row r="134" spans="1:10" ht="20.100000000000001" customHeight="1" x14ac:dyDescent="0.2">
      <c r="A134" s="195" t="s">
        <v>77</v>
      </c>
      <c r="B134" s="232" t="s">
        <v>180</v>
      </c>
      <c r="C134" s="24">
        <v>99</v>
      </c>
      <c r="D134" s="24">
        <v>99</v>
      </c>
      <c r="E134" s="40" t="s">
        <v>78</v>
      </c>
      <c r="F134" s="26">
        <v>990</v>
      </c>
      <c r="G134" s="216">
        <f>'Приложение 5'!F134</f>
        <v>0</v>
      </c>
      <c r="H134" s="216">
        <f>'Приложение 5'!G134</f>
        <v>260.39999999999998</v>
      </c>
      <c r="I134" s="216">
        <f>'Приложение 5'!H134</f>
        <v>463.2</v>
      </c>
      <c r="J134" s="9"/>
    </row>
    <row r="135" spans="1:10" ht="18.75" x14ac:dyDescent="0.25">
      <c r="A135" s="299" t="s">
        <v>79</v>
      </c>
      <c r="B135" s="300"/>
      <c r="C135" s="300"/>
      <c r="D135" s="300"/>
      <c r="E135" s="300"/>
      <c r="F135" s="301"/>
      <c r="G135" s="191">
        <f>G10+G54+G61+G67+G78+G110+G123+G129</f>
        <v>17563.699999999997</v>
      </c>
      <c r="H135" s="191">
        <f>H10+H54+H61+H67+H78+H110+H123+H129</f>
        <v>10668.699999999999</v>
      </c>
      <c r="I135" s="191">
        <f>I10+I54+I61+I67+I78+I110+I123+I129</f>
        <v>9521.7999999999993</v>
      </c>
      <c r="J135" s="9"/>
    </row>
    <row r="136" spans="1:10" ht="15.75" x14ac:dyDescent="0.25">
      <c r="A136" s="85"/>
      <c r="B136" s="85"/>
      <c r="C136" s="86"/>
      <c r="D136" s="86"/>
      <c r="E136" s="31"/>
      <c r="F136" s="87"/>
      <c r="G136" s="87"/>
      <c r="H136" s="87"/>
      <c r="I136" s="88"/>
      <c r="J136" s="89"/>
    </row>
    <row r="137" spans="1:10" ht="12" customHeight="1" x14ac:dyDescent="0.25">
      <c r="A137" s="90"/>
      <c r="B137" s="90"/>
      <c r="C137" s="91"/>
      <c r="D137" s="91"/>
      <c r="E137" s="92"/>
      <c r="F137" s="93"/>
      <c r="G137" s="93"/>
      <c r="H137" s="93"/>
      <c r="I137" s="94"/>
      <c r="J137" s="89"/>
    </row>
    <row r="138" spans="1:10" ht="12.75" customHeight="1" x14ac:dyDescent="0.25">
      <c r="A138" s="85"/>
      <c r="B138" s="85"/>
      <c r="C138" s="91"/>
      <c r="D138" s="91"/>
      <c r="E138" s="95"/>
      <c r="F138" s="93"/>
      <c r="G138" s="231">
        <v>15981.6</v>
      </c>
      <c r="H138" s="231">
        <v>10668.7</v>
      </c>
      <c r="I138" s="229">
        <v>9521.7999999999993</v>
      </c>
      <c r="J138" s="89"/>
    </row>
    <row r="139" spans="1:10" ht="12.75" customHeight="1" x14ac:dyDescent="0.25">
      <c r="A139" s="85"/>
      <c r="B139" s="85"/>
      <c r="C139" s="96"/>
      <c r="D139" s="96"/>
      <c r="E139" s="95"/>
      <c r="F139" s="93"/>
      <c r="G139" s="93"/>
      <c r="H139" s="93"/>
      <c r="I139" s="94"/>
      <c r="J139" s="89"/>
    </row>
    <row r="140" spans="1:10" ht="12.75" customHeight="1" x14ac:dyDescent="0.2">
      <c r="A140" s="85"/>
      <c r="B140" s="85"/>
      <c r="C140" s="97"/>
      <c r="D140" s="97"/>
      <c r="E140" s="94"/>
      <c r="F140" s="97"/>
      <c r="G140" s="230"/>
      <c r="H140" s="230"/>
      <c r="I140" s="230"/>
      <c r="J140" s="89"/>
    </row>
    <row r="141" spans="1:10" ht="14.25" customHeight="1" x14ac:dyDescent="0.2">
      <c r="A141" s="85"/>
      <c r="B141" s="85"/>
      <c r="C141" s="96"/>
      <c r="D141" s="96"/>
      <c r="E141" s="97"/>
      <c r="F141" s="93"/>
      <c r="G141" s="93"/>
      <c r="H141" s="93"/>
      <c r="I141" s="94"/>
      <c r="J141" s="89"/>
    </row>
    <row r="142" spans="1:10" ht="15.75" x14ac:dyDescent="0.25">
      <c r="A142" s="86"/>
      <c r="B142" s="86"/>
      <c r="C142" s="98"/>
      <c r="D142" s="98"/>
      <c r="E142" s="94"/>
      <c r="F142" s="98"/>
      <c r="G142" s="98"/>
      <c r="H142" s="98"/>
      <c r="I142" s="98"/>
    </row>
    <row r="143" spans="1:10" ht="15.75" x14ac:dyDescent="0.25">
      <c r="A143" s="99"/>
      <c r="B143" s="99"/>
    </row>
    <row r="144" spans="1:10" ht="15.75" x14ac:dyDescent="0.25">
      <c r="A144" s="99"/>
      <c r="B144" s="99"/>
    </row>
    <row r="145" spans="1:2" ht="15" x14ac:dyDescent="0.2">
      <c r="A145" s="100"/>
      <c r="B145" s="100"/>
    </row>
    <row r="146" spans="1:2" ht="15" x14ac:dyDescent="0.2">
      <c r="A146" s="101"/>
      <c r="B146" s="101"/>
    </row>
    <row r="147" spans="1:2" ht="15" x14ac:dyDescent="0.2">
      <c r="A147" s="100"/>
      <c r="B147" s="100"/>
    </row>
  </sheetData>
  <autoFilter ref="A8:IL135"/>
  <mergeCells count="12">
    <mergeCell ref="F1:I1"/>
    <mergeCell ref="E3:I3"/>
    <mergeCell ref="A5:I5"/>
    <mergeCell ref="A135:F13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9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zoomScale="90" zoomScaleNormal="90" workbookViewId="0">
      <selection activeCell="C15" sqref="C15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04" t="s">
        <v>109</v>
      </c>
      <c r="D1" s="305"/>
      <c r="E1" s="305"/>
    </row>
    <row r="2" spans="1:10" ht="39.75" customHeight="1" x14ac:dyDescent="0.2">
      <c r="B2" s="176"/>
      <c r="C2" s="286" t="s">
        <v>128</v>
      </c>
      <c r="D2" s="287"/>
      <c r="E2" s="287"/>
    </row>
    <row r="3" spans="1:10" ht="15" x14ac:dyDescent="0.25">
      <c r="B3" s="172"/>
      <c r="C3" s="283" t="s">
        <v>351</v>
      </c>
      <c r="D3" s="303"/>
      <c r="E3" s="303"/>
    </row>
    <row r="4" spans="1:10" ht="14.25" customHeight="1" x14ac:dyDescent="0.2">
      <c r="A4" s="131"/>
      <c r="B4" s="308"/>
      <c r="C4" s="308"/>
      <c r="D4" s="308"/>
      <c r="E4" s="308"/>
    </row>
    <row r="5" spans="1:10" ht="32.25" customHeight="1" x14ac:dyDescent="0.2">
      <c r="A5" s="309" t="s">
        <v>127</v>
      </c>
      <c r="B5" s="309"/>
      <c r="C5" s="309"/>
      <c r="D5" s="309"/>
      <c r="E5" s="309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10" t="s">
        <v>88</v>
      </c>
      <c r="B8" s="311" t="s">
        <v>123</v>
      </c>
      <c r="C8" s="313" t="s">
        <v>5</v>
      </c>
      <c r="D8" s="289"/>
      <c r="E8" s="302"/>
      <c r="J8" s="130"/>
    </row>
    <row r="9" spans="1:10" ht="40.5" customHeight="1" x14ac:dyDescent="0.2">
      <c r="A9" s="291"/>
      <c r="B9" s="312"/>
      <c r="C9" s="192" t="s">
        <v>120</v>
      </c>
      <c r="D9" s="192" t="s">
        <v>116</v>
      </c>
      <c r="E9" s="192" t="s">
        <v>117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164.7599999999984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164.7599999999984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-17398.939999999999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-17398.939999999999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-17398.939999999999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3'!K65</f>
        <v>-17398.939999999999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17563.699999999997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17563.699999999997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17563.699999999997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5'!F135</f>
        <v>17563.699999999997</v>
      </c>
      <c r="D19" s="222">
        <f>'Приложение 5'!G135</f>
        <v>10668.699999999999</v>
      </c>
      <c r="E19" s="222">
        <f>'Приложение 5'!H135</f>
        <v>9521.7999999999993</v>
      </c>
    </row>
    <row r="20" spans="1:5" ht="30" customHeight="1" x14ac:dyDescent="0.2">
      <c r="A20" s="306" t="s">
        <v>108</v>
      </c>
      <c r="B20" s="307"/>
      <c r="C20" s="223">
        <f>C11</f>
        <v>164.7599999999984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2020-07-29T06:02:37Z</cp:lastPrinted>
  <dcterms:created xsi:type="dcterms:W3CDTF">2015-10-23T06:56:22Z</dcterms:created>
  <dcterms:modified xsi:type="dcterms:W3CDTF">2020-07-29T07:25:38Z</dcterms:modified>
</cp:coreProperties>
</file>